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CB_Transactions" sheetId="1" state="visible" r:id="rId1"/>
    <sheet xmlns:r="http://schemas.openxmlformats.org/officeDocument/2006/relationships" name="ACB_Summary" sheetId="2" state="visible" r:id="rId2"/>
    <sheet xmlns:r="http://schemas.openxmlformats.org/officeDocument/2006/relationships" name="Reference_Prices"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1">
    <numFmt numFmtId="164" formatCode="$#,##0.00"/>
  </numFmts>
  <fonts count="8">
    <font>
      <name val="Calibri"/>
      <family val="2"/>
      <color theme="1"/>
      <sz val="11"/>
      <scheme val="minor"/>
    </font>
    <font>
      <name val="Calibri"/>
      <b val="1"/>
      <color rgb="00FFFFFF"/>
      <sz val="14"/>
    </font>
    <font>
      <name val="Calibri"/>
      <b val="1"/>
      <color rgb="00FFFFFF"/>
      <sz val="11"/>
    </font>
    <font>
      <name val="Calibri"/>
      <sz val="10"/>
    </font>
    <font>
      <name val="Calibri"/>
      <b val="1"/>
      <sz val="10"/>
    </font>
    <font>
      <name val="Calibri"/>
      <b val="1"/>
      <color rgb="00FFFFFF"/>
      <sz val="10"/>
    </font>
    <font>
      <name val="Calibri"/>
      <b val="1"/>
      <color rgb="001E293B"/>
      <sz val="10"/>
    </font>
    <font>
      <name val="Calibri"/>
      <i val="1"/>
      <color rgb="00DC2626"/>
      <sz val="9"/>
    </font>
  </fonts>
  <fills count="7">
    <fill>
      <patternFill/>
    </fill>
    <fill>
      <patternFill patternType="gray125"/>
    </fill>
    <fill>
      <patternFill patternType="solid">
        <fgColor rgb="001E293B"/>
      </patternFill>
    </fill>
    <fill>
      <patternFill patternType="solid">
        <fgColor rgb="00FFFFFF"/>
      </patternFill>
    </fill>
    <fill>
      <patternFill patternType="solid">
        <fgColor rgb="00FFFBEB"/>
      </patternFill>
    </fill>
    <fill>
      <patternFill patternType="solid">
        <fgColor rgb="00F8FAFC"/>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7">
    <xf numFmtId="0" fontId="0" fillId="0" borderId="0" pivotButton="0" quotePrefix="0" xfId="0"/>
    <xf numFmtId="0" fontId="1" fillId="2" borderId="0" applyAlignment="1" pivotButton="0" quotePrefix="0" xfId="0">
      <alignment horizontal="center" vertical="center"/>
    </xf>
    <xf numFmtId="0" fontId="2" fillId="2" borderId="1" applyAlignment="1" pivotButton="0" quotePrefix="0" xfId="0">
      <alignment horizontal="center" vertical="center"/>
    </xf>
    <xf numFmtId="0" fontId="3" fillId="3" borderId="1" applyAlignment="1" pivotButton="0" quotePrefix="0" xfId="0">
      <alignment horizontal="left" vertical="center"/>
    </xf>
    <xf numFmtId="0" fontId="3" fillId="4" borderId="1" applyAlignment="1" pivotButton="0" quotePrefix="0" xfId="0">
      <alignment horizontal="center" vertical="center"/>
    </xf>
    <xf numFmtId="0" fontId="3" fillId="4" borderId="1" applyAlignment="1" pivotButton="0" quotePrefix="0" xfId="0">
      <alignment horizontal="left" vertical="center"/>
    </xf>
    <xf numFmtId="3" fontId="3" fillId="4" borderId="1" applyAlignment="1" pivotButton="0" quotePrefix="0" xfId="0">
      <alignment horizontal="right" vertical="center"/>
    </xf>
    <xf numFmtId="164" fontId="3" fillId="4" borderId="1" applyAlignment="1" pivotButton="0" quotePrefix="0" xfId="0">
      <alignment horizontal="right" vertical="center"/>
    </xf>
    <xf numFmtId="164" fontId="3" fillId="3" borderId="1" applyAlignment="1" pivotButton="0" quotePrefix="0" xfId="0">
      <alignment horizontal="right" vertical="center"/>
    </xf>
    <xf numFmtId="3" fontId="3" fillId="3" borderId="1" applyAlignment="1" pivotButton="0" quotePrefix="0" xfId="0">
      <alignment horizontal="right" vertical="center"/>
    </xf>
    <xf numFmtId="0" fontId="3" fillId="5" borderId="1" applyAlignment="1" pivotButton="0" quotePrefix="0" xfId="0">
      <alignment horizontal="left" vertical="center"/>
    </xf>
    <xf numFmtId="164" fontId="3" fillId="5" borderId="1" applyAlignment="1" pivotButton="0" quotePrefix="0" xfId="0">
      <alignment horizontal="right" vertical="center"/>
    </xf>
    <xf numFmtId="3" fontId="3" fillId="5" borderId="1" applyAlignment="1" pivotButton="0" quotePrefix="0" xfId="0">
      <alignment horizontal="right" vertical="center"/>
    </xf>
    <xf numFmtId="0" fontId="5" fillId="6" borderId="1" applyAlignment="1" pivotButton="0" quotePrefix="0" xfId="0">
      <alignment horizontal="center" vertical="center"/>
    </xf>
    <xf numFmtId="0" fontId="0" fillId="6" borderId="1" applyAlignment="1" pivotButton="0" quotePrefix="0" xfId="0">
      <alignment horizontal="right" vertical="center"/>
    </xf>
    <xf numFmtId="164" fontId="5" fillId="6" borderId="1" applyAlignment="1" pivotButton="0" quotePrefix="0" xfId="0">
      <alignment horizontal="right" vertical="center"/>
    </xf>
    <xf numFmtId="0" fontId="6" fillId="0" borderId="1" pivotButton="0" quotePrefix="0" xfId="0"/>
    <xf numFmtId="0" fontId="3" fillId="0" borderId="1" pivotButton="0" quotePrefix="0" xfId="0"/>
    <xf numFmtId="10" fontId="3" fillId="3" borderId="1" applyAlignment="1" pivotButton="0" quotePrefix="0" xfId="0">
      <alignment horizontal="right" vertical="center"/>
    </xf>
    <xf numFmtId="10" fontId="3" fillId="5" borderId="1" applyAlignment="1" pivotButton="0" quotePrefix="0" xfId="0">
      <alignment horizontal="right" vertical="center"/>
    </xf>
    <xf numFmtId="0" fontId="3" fillId="3" borderId="1" applyAlignment="1" pivotButton="0" quotePrefix="0" xfId="0">
      <alignment horizontal="center" vertical="center"/>
    </xf>
    <xf numFmtId="0" fontId="3" fillId="5" borderId="1" applyAlignment="1" pivotButton="0" quotePrefix="0" xfId="0">
      <alignment horizontal="center" vertical="center"/>
    </xf>
    <xf numFmtId="0" fontId="7" fillId="0" borderId="0" applyAlignment="1" pivotButton="0" quotePrefix="0" xfId="0">
      <alignment horizontal="left" vertical="center" wrapText="1"/>
    </xf>
    <xf numFmtId="0" fontId="5" fillId="2" borderId="1" applyAlignment="1" pivotButton="0" quotePrefix="0" xfId="0">
      <alignment horizontal="left" vertical="center" wrapText="1"/>
    </xf>
    <xf numFmtId="0" fontId="3" fillId="3" borderId="1" applyAlignment="1" pivotButton="0" quotePrefix="0" xfId="0">
      <alignment horizontal="left" vertical="center" wrapText="1"/>
    </xf>
    <xf numFmtId="0" fontId="5" fillId="6" borderId="1" applyAlignment="1" pivotButton="0" quotePrefix="0" xfId="0">
      <alignment horizontal="left" vertical="center" wrapText="1"/>
    </xf>
    <xf numFmtId="0" fontId="3" fillId="5"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Unrealised Gain / Loss by Security (CAD)</a:t>
            </a:r>
          </a:p>
        </rich>
      </tx>
    </title>
    <plotArea>
      <barChart>
        <barDir val="col"/>
        <grouping val="clustered"/>
        <ser>
          <idx val="0"/>
          <order val="0"/>
          <tx>
            <strRef>
              <f>'ACB_Summary'!I2</f>
            </strRef>
          </tx>
          <spPr>
            <a:solidFill xmlns:a="http://schemas.openxmlformats.org/drawingml/2006/main">
              <a:srgbClr val="1E293B"/>
            </a:solidFill>
            <a:ln xmlns:a="http://schemas.openxmlformats.org/drawingml/2006/main">
              <a:prstDash val="solid"/>
            </a:ln>
          </spPr>
          <cat>
            <numRef>
              <f>'ACB_Summary'!$A$3:$A$7</f>
            </numRef>
          </cat>
          <val>
            <numRef>
              <f>'ACB_Summary'!$I$3:$I$7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Security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Portfolio Market Value by Security (CAD)</a:t>
            </a:r>
          </a:p>
        </rich>
      </tx>
    </title>
    <plotArea>
      <pieChart>
        <varyColors val="1"/>
        <ser>
          <idx val="0"/>
          <order val="0"/>
          <tx>
            <strRef>
              <f>'ACB_Summary'!H2</f>
            </strRef>
          </tx>
          <spPr>
            <a:ln xmlns:a="http://schemas.openxmlformats.org/drawingml/2006/main">
              <a:prstDash val="solid"/>
            </a:ln>
          </spPr>
          <dPt>
            <idx val="0"/>
            <spPr>
              <a:solidFill xmlns:a="http://schemas.openxmlformats.org/drawingml/2006/main">
                <a:srgbClr val="1E293B"/>
              </a:solidFill>
              <a:ln xmlns:a="http://schemas.openxmlformats.org/drawingml/2006/main">
                <a:prstDash val="solid"/>
              </a:ln>
            </spPr>
          </dPt>
          <dPt>
            <idx val="1"/>
            <spPr>
              <a:solidFill xmlns:a="http://schemas.openxmlformats.org/drawingml/2006/main">
                <a:srgbClr val="C8102E"/>
              </a:solidFill>
              <a:ln xmlns:a="http://schemas.openxmlformats.org/drawingml/2006/main">
                <a:prstDash val="solid"/>
              </a:ln>
            </spPr>
          </dPt>
          <dPt>
            <idx val="2"/>
            <spPr>
              <a:solidFill xmlns:a="http://schemas.openxmlformats.org/drawingml/2006/main">
                <a:srgbClr val="16A34A"/>
              </a:solidFill>
              <a:ln xmlns:a="http://schemas.openxmlformats.org/drawingml/2006/main">
                <a:prstDash val="solid"/>
              </a:ln>
            </spPr>
          </dPt>
          <dPt>
            <idx val="3"/>
            <spPr>
              <a:solidFill xmlns:a="http://schemas.openxmlformats.org/drawingml/2006/main">
                <a:srgbClr val="0284C7"/>
              </a:solidFill>
              <a:ln xmlns:a="http://schemas.openxmlformats.org/drawingml/2006/main">
                <a:prstDash val="solid"/>
              </a:ln>
            </spPr>
          </dPt>
          <dPt>
            <idx val="4"/>
            <spPr>
              <a:solidFill xmlns:a="http://schemas.openxmlformats.org/drawingml/2006/main">
                <a:srgbClr val="D97706"/>
              </a:solidFill>
              <a:ln xmlns:a="http://schemas.openxmlformats.org/drawingml/2006/main">
                <a:prstDash val="solid"/>
              </a:ln>
            </spPr>
          </dPt>
          <cat>
            <numRef>
              <f>'ACB_Summary'!$A$3:$A$7</f>
            </numRef>
          </cat>
          <val>
            <numRef>
              <f>'ACB_Summary'!$H$3:$H$7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9</row>
      <rowOff>0</rowOff>
    </from>
    <ext cx="648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9</col>
      <colOff>0</colOff>
      <row>9</row>
      <rowOff>0</rowOff>
    </from>
    <ext cx="576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15"/>
  <sheetViews>
    <sheetView workbookViewId="0">
      <selection activeCell="A1" sqref="A1"/>
    </sheetView>
  </sheetViews>
  <sheetFormatPr baseColWidth="8" defaultRowHeight="15"/>
  <cols>
    <col width="9" customWidth="1" min="1" max="1"/>
    <col width="13" customWidth="1" min="2" max="2"/>
    <col width="15" customWidth="1" min="3" max="3"/>
    <col width="24" customWidth="1" min="4" max="4"/>
    <col width="9" customWidth="1" min="5" max="5"/>
    <col width="17" customWidth="1" min="6" max="6"/>
    <col width="18" customWidth="1" min="7" max="7"/>
    <col width="24" customWidth="1" min="8" max="8"/>
    <col width="11" customWidth="1" min="9" max="9"/>
    <col width="13" customWidth="1" min="10" max="10"/>
    <col width="17" customWidth="1" min="11" max="11"/>
    <col width="13" customWidth="1" min="12" max="12"/>
    <col width="12" customWidth="1" min="13" max="13"/>
    <col width="21" customWidth="1" min="14" max="14"/>
    <col width="14" customWidth="1" min="15" max="15"/>
    <col width="17" customWidth="1" min="16" max="16"/>
    <col width="15" customWidth="1" min="17" max="17"/>
    <col width="20" customWidth="1" min="18" max="18"/>
    <col width="30" customWidth="1" min="19" max="19"/>
  </cols>
  <sheetData>
    <row r="1" ht="30" customHeight="1">
      <c r="A1" s="1" t="inlineStr">
        <is>
          <t>Adjusted Cost Base (ACB) Tracker — Canada  |  All amounts in CAD</t>
        </is>
      </c>
    </row>
    <row r="2" ht="22" customHeight="1">
      <c r="A2" s="2" t="inlineStr">
        <is>
          <t>Txn ID</t>
        </is>
      </c>
      <c r="B2" s="2" t="inlineStr">
        <is>
          <t>Trade Date</t>
        </is>
      </c>
      <c r="C2" s="2" t="inlineStr">
        <is>
          <t>Settlement Date</t>
        </is>
      </c>
      <c r="D2" s="2" t="inlineStr">
        <is>
          <t>Security Name</t>
        </is>
      </c>
      <c r="E2" s="2" t="inlineStr">
        <is>
          <t>Ticker</t>
        </is>
      </c>
      <c r="F2" s="2" t="inlineStr">
        <is>
          <t>Security Type</t>
        </is>
      </c>
      <c r="G2" s="2" t="inlineStr">
        <is>
          <t>Account Type</t>
        </is>
      </c>
      <c r="H2" s="2" t="inlineStr">
        <is>
          <t>Transaction Type</t>
        </is>
      </c>
      <c r="I2" s="2" t="inlineStr">
        <is>
          <t>Quantity</t>
        </is>
      </c>
      <c r="J2" s="2" t="inlineStr">
        <is>
          <t>Price/Unit ($)</t>
        </is>
      </c>
      <c r="K2" s="2" t="inlineStr">
        <is>
          <t>Gross Amount ($)</t>
        </is>
      </c>
      <c r="L2" s="2" t="inlineStr">
        <is>
          <t>Commission ($)</t>
        </is>
      </c>
      <c r="M2" s="2" t="inlineStr">
        <is>
          <t>Other Fees ($)</t>
        </is>
      </c>
      <c r="N2" s="2" t="inlineStr">
        <is>
          <t>Total Cost/Proceeds ($)</t>
        </is>
      </c>
      <c r="O2" s="2" t="inlineStr">
        <is>
          <t>Running Units</t>
        </is>
      </c>
      <c r="P2" s="2" t="inlineStr">
        <is>
          <t>Running ACB ($)</t>
        </is>
      </c>
      <c r="Q2" s="2" t="inlineStr">
        <is>
          <t>ACB per Unit ($)</t>
        </is>
      </c>
      <c r="R2" s="2" t="inlineStr">
        <is>
          <t>Capital Gain/Loss ($)</t>
        </is>
      </c>
      <c r="S2" s="2" t="inlineStr">
        <is>
          <t>Notes</t>
        </is>
      </c>
    </row>
    <row r="3">
      <c r="A3" s="3" t="inlineStr">
        <is>
          <t>TXN-001</t>
        </is>
      </c>
      <c r="B3" s="4" t="inlineStr">
        <is>
          <t>2026-01-15</t>
        </is>
      </c>
      <c r="C3" s="4" t="inlineStr">
        <is>
          <t>2026-01-17</t>
        </is>
      </c>
      <c r="D3" s="5" t="inlineStr">
        <is>
          <t>Royal Bank of Canada</t>
        </is>
      </c>
      <c r="E3" s="5" t="inlineStr">
        <is>
          <t>RY</t>
        </is>
      </c>
      <c r="F3" s="5" t="inlineStr">
        <is>
          <t>Stock</t>
        </is>
      </c>
      <c r="G3" s="5" t="inlineStr">
        <is>
          <t>Non-Registered</t>
        </is>
      </c>
      <c r="H3" s="5" t="inlineStr">
        <is>
          <t>Buy</t>
        </is>
      </c>
      <c r="I3" s="6" t="n">
        <v>50</v>
      </c>
      <c r="J3" s="7" t="n">
        <v>140.25</v>
      </c>
      <c r="K3" s="8">
        <f>I3*J3</f>
        <v/>
      </c>
      <c r="L3" s="7" t="n">
        <v>9.99</v>
      </c>
      <c r="M3" s="7" t="n">
        <v>0</v>
      </c>
      <c r="N3" s="8">
        <f>IF(OR(H3="Buy",H3="Reinvested Distribution"),K3+L3+M3,IF(H3="Sell",K3-L3-M3,0))</f>
        <v/>
      </c>
      <c r="O3" s="9">
        <f>IF(H3="Sell",0+I3*-1,IF(H3="Return of Capital",0,0+I3))</f>
        <v/>
      </c>
      <c r="P3" s="8">
        <f>IF(OR(H3="Buy",H3="Reinvested Distribution"),N3,IF(H3="Sell",0-Q3*I3,IF(H3="Return of Capital",0-9,0)))</f>
        <v/>
      </c>
      <c r="Q3" s="8">
        <f>IFERROR(P3/O3,0)</f>
        <v/>
      </c>
      <c r="R3" s="8">
        <f>IF(H3="Sell",N3-IFERROR(Q3*I3,0),0)</f>
        <v/>
      </c>
      <c r="S3" s="5" t="n"/>
    </row>
    <row r="4">
      <c r="A4" s="10" t="inlineStr">
        <is>
          <t>TXN-002</t>
        </is>
      </c>
      <c r="B4" s="4" t="inlineStr">
        <is>
          <t>2026-01-22</t>
        </is>
      </c>
      <c r="C4" s="4" t="inlineStr">
        <is>
          <t>2026-01-24</t>
        </is>
      </c>
      <c r="D4" s="5" t="inlineStr">
        <is>
          <t>iShares S&amp;P/TSX 60 ETF</t>
        </is>
      </c>
      <c r="E4" s="5" t="inlineStr">
        <is>
          <t>XIU</t>
        </is>
      </c>
      <c r="F4" s="5" t="inlineStr">
        <is>
          <t>ETF</t>
        </is>
      </c>
      <c r="G4" s="5" t="inlineStr">
        <is>
          <t>TFSA</t>
        </is>
      </c>
      <c r="H4" s="5" t="inlineStr">
        <is>
          <t>Buy</t>
        </is>
      </c>
      <c r="I4" s="6" t="n">
        <v>200</v>
      </c>
      <c r="J4" s="7" t="n">
        <v>35.8</v>
      </c>
      <c r="K4" s="11">
        <f>I4*J4</f>
        <v/>
      </c>
      <c r="L4" s="7" t="n">
        <v>6.99</v>
      </c>
      <c r="M4" s="7" t="n">
        <v>0</v>
      </c>
      <c r="N4" s="11">
        <f>IF(OR(H4="Buy",H4="Reinvested Distribution"),K4+L4+M4,IF(H4="Sell",K4-L4-M4,0))</f>
        <v/>
      </c>
      <c r="O4" s="12">
        <f>IF(H4="Sell",O3-I4,IF(H4="Return of Capital",O3,O3+I4))</f>
        <v/>
      </c>
      <c r="P4" s="11">
        <f>IF(OR(H4="Buy",H4="Reinvested Distribution"),P3+N4,IF(H4="Sell",P3-Q3*I4,IF(H4="Return of Capital",P3-9,P3)))</f>
        <v/>
      </c>
      <c r="Q4" s="11">
        <f>IFERROR(P4/O4,0)</f>
        <v/>
      </c>
      <c r="R4" s="11">
        <f>IF(H4="Sell",N4-IFERROR(Q3*I4,0),0)</f>
        <v/>
      </c>
      <c r="S4" s="5" t="n"/>
    </row>
    <row r="5">
      <c r="A5" s="3" t="inlineStr">
        <is>
          <t>TXN-003</t>
        </is>
      </c>
      <c r="B5" s="4" t="inlineStr">
        <is>
          <t>2026-02-10</t>
        </is>
      </c>
      <c r="C5" s="4" t="inlineStr">
        <is>
          <t>2026-02-12</t>
        </is>
      </c>
      <c r="D5" s="5" t="inlineStr">
        <is>
          <t>Enbridge Inc.</t>
        </is>
      </c>
      <c r="E5" s="5" t="inlineStr">
        <is>
          <t>ENB</t>
        </is>
      </c>
      <c r="F5" s="5" t="inlineStr">
        <is>
          <t>Stock</t>
        </is>
      </c>
      <c r="G5" s="5" t="inlineStr">
        <is>
          <t>Non-Registered</t>
        </is>
      </c>
      <c r="H5" s="5" t="inlineStr">
        <is>
          <t>Buy</t>
        </is>
      </c>
      <c r="I5" s="6" t="n">
        <v>75</v>
      </c>
      <c r="J5" s="7" t="n">
        <v>58.4</v>
      </c>
      <c r="K5" s="8">
        <f>I5*J5</f>
        <v/>
      </c>
      <c r="L5" s="7" t="n">
        <v>9.99</v>
      </c>
      <c r="M5" s="7" t="n">
        <v>0</v>
      </c>
      <c r="N5" s="8">
        <f>IF(OR(H5="Buy",H5="Reinvested Distribution"),K5+L5+M5,IF(H5="Sell",K5-L5-M5,0))</f>
        <v/>
      </c>
      <c r="O5" s="9">
        <f>IF(H5="Sell",O4-I5,IF(H5="Return of Capital",O4,O4+I5))</f>
        <v/>
      </c>
      <c r="P5" s="8">
        <f>IF(OR(H5="Buy",H5="Reinvested Distribution"),P4+N5,IF(H5="Sell",P4-Q4*I5,IF(H5="Return of Capital",P4-9,P4)))</f>
        <v/>
      </c>
      <c r="Q5" s="8">
        <f>IFERROR(P5/O5,0)</f>
        <v/>
      </c>
      <c r="R5" s="8">
        <f>IF(H5="Sell",N5-IFERROR(Q4*I5,0),0)</f>
        <v/>
      </c>
      <c r="S5" s="5" t="n"/>
    </row>
    <row r="6">
      <c r="A6" s="10" t="inlineStr">
        <is>
          <t>TXN-004</t>
        </is>
      </c>
      <c r="B6" s="4" t="inlineStr">
        <is>
          <t>2026-02-28</t>
        </is>
      </c>
      <c r="C6" s="4" t="inlineStr">
        <is>
          <t>2026-03-02</t>
        </is>
      </c>
      <c r="D6" s="5" t="inlineStr">
        <is>
          <t>Vanguard FTSE Canada All Cap ETF</t>
        </is>
      </c>
      <c r="E6" s="5" t="inlineStr">
        <is>
          <t>VCN</t>
        </is>
      </c>
      <c r="F6" s="5" t="inlineStr">
        <is>
          <t>ETF</t>
        </is>
      </c>
      <c r="G6" s="5" t="inlineStr">
        <is>
          <t>RRSP</t>
        </is>
      </c>
      <c r="H6" s="5" t="inlineStr">
        <is>
          <t>Buy</t>
        </is>
      </c>
      <c r="I6" s="6" t="n">
        <v>150</v>
      </c>
      <c r="J6" s="7" t="n">
        <v>44.1</v>
      </c>
      <c r="K6" s="11">
        <f>I6*J6</f>
        <v/>
      </c>
      <c r="L6" s="7" t="n">
        <v>4.99</v>
      </c>
      <c r="M6" s="7" t="n">
        <v>0</v>
      </c>
      <c r="N6" s="11">
        <f>IF(OR(H6="Buy",H6="Reinvested Distribution"),K6+L6+M6,IF(H6="Sell",K6-L6-M6,0))</f>
        <v/>
      </c>
      <c r="O6" s="12">
        <f>IF(H6="Sell",O5-I6,IF(H6="Return of Capital",O5,O5+I6))</f>
        <v/>
      </c>
      <c r="P6" s="11">
        <f>IF(OR(H6="Buy",H6="Reinvested Distribution"),P5+N6,IF(H6="Sell",P5-Q5*I6,IF(H6="Return of Capital",P5-9,P5)))</f>
        <v/>
      </c>
      <c r="Q6" s="11">
        <f>IFERROR(P6/O6,0)</f>
        <v/>
      </c>
      <c r="R6" s="11">
        <f>IF(H6="Sell",N6-IFERROR(Q5*I6,0),0)</f>
        <v/>
      </c>
      <c r="S6" s="5" t="n"/>
    </row>
    <row r="7">
      <c r="A7" s="3" t="inlineStr">
        <is>
          <t>TXN-005</t>
        </is>
      </c>
      <c r="B7" s="4" t="inlineStr">
        <is>
          <t>2026-03-15</t>
        </is>
      </c>
      <c r="C7" s="4" t="inlineStr">
        <is>
          <t>2026-03-15</t>
        </is>
      </c>
      <c r="D7" s="5" t="inlineStr">
        <is>
          <t>iShares S&amp;P/TSX 60 ETF</t>
        </is>
      </c>
      <c r="E7" s="5" t="inlineStr">
        <is>
          <t>XIU</t>
        </is>
      </c>
      <c r="F7" s="5" t="inlineStr">
        <is>
          <t>ETF</t>
        </is>
      </c>
      <c r="G7" s="5" t="inlineStr">
        <is>
          <t>TFSA</t>
        </is>
      </c>
      <c r="H7" s="5" t="inlineStr">
        <is>
          <t>Reinvested Distribution</t>
        </is>
      </c>
      <c r="I7" s="6" t="n">
        <v>3</v>
      </c>
      <c r="J7" s="7" t="n">
        <v>35.95</v>
      </c>
      <c r="K7" s="8">
        <f>I7*J7</f>
        <v/>
      </c>
      <c r="L7" s="7" t="n">
        <v>0</v>
      </c>
      <c r="M7" s="7" t="n">
        <v>0</v>
      </c>
      <c r="N7" s="8">
        <f>IF(OR(H7="Buy",H7="Reinvested Distribution"),K7+L7+M7,IF(H7="Sell",K7-L7-M7,0))</f>
        <v/>
      </c>
      <c r="O7" s="9">
        <f>IF(H7="Sell",O6-I7,IF(H7="Return of Capital",O6,O6+I7))</f>
        <v/>
      </c>
      <c r="P7" s="8">
        <f>IF(OR(H7="Buy",H7="Reinvested Distribution"),P6+N7,IF(H7="Sell",P6-Q6*I7,IF(H7="Return of Capital",P6-9,P6)))</f>
        <v/>
      </c>
      <c r="Q7" s="8">
        <f>IFERROR(P7/O7,0)</f>
        <v/>
      </c>
      <c r="R7" s="8">
        <f>IF(H7="Sell",N7-IFERROR(Q6*I7,0),0)</f>
        <v/>
      </c>
      <c r="S7" s="5" t="n"/>
    </row>
    <row r="8">
      <c r="A8" s="10" t="inlineStr">
        <is>
          <t>TXN-006</t>
        </is>
      </c>
      <c r="B8" s="4" t="inlineStr">
        <is>
          <t>2026-04-05</t>
        </is>
      </c>
      <c r="C8" s="4" t="inlineStr">
        <is>
          <t>2026-04-05</t>
        </is>
      </c>
      <c r="D8" s="5" t="inlineStr">
        <is>
          <t>Enbridge Inc.</t>
        </is>
      </c>
      <c r="E8" s="5" t="inlineStr">
        <is>
          <t>ENB</t>
        </is>
      </c>
      <c r="F8" s="5" t="inlineStr">
        <is>
          <t>Stock</t>
        </is>
      </c>
      <c r="G8" s="5" t="inlineStr">
        <is>
          <t>Non-Registered</t>
        </is>
      </c>
      <c r="H8" s="5" t="inlineStr">
        <is>
          <t>Return of Capital</t>
        </is>
      </c>
      <c r="I8" s="6" t="n">
        <v>0</v>
      </c>
      <c r="J8" s="7" t="n">
        <v>0</v>
      </c>
      <c r="K8" s="11">
        <f>I8*J8</f>
        <v/>
      </c>
      <c r="L8" s="7" t="n">
        <v>0</v>
      </c>
      <c r="M8" s="7" t="n">
        <v>0</v>
      </c>
      <c r="N8" s="11">
        <f>IF(OR(H8="Buy",H8="Reinvested Distribution"),K8+L8+M8,IF(H8="Sell",K8-L8-M8,0))</f>
        <v/>
      </c>
      <c r="O8" s="12">
        <f>IF(H8="Sell",O7-I8,IF(H8="Return of Capital",O7,O7+I8))</f>
        <v/>
      </c>
      <c r="P8" s="11">
        <f>IF(OR(H8="Buy",H8="Reinvested Distribution"),P7+N8,IF(H8="Sell",P7-Q7*I8,IF(H8="Return of Capital",P7-9,P7)))</f>
        <v/>
      </c>
      <c r="Q8" s="11">
        <f>IFERROR(P8/O8,0)</f>
        <v/>
      </c>
      <c r="R8" s="11">
        <f>IF(H8="Sell",N8-IFERROR(Q7*I8,0),0)</f>
        <v/>
      </c>
      <c r="S8" s="5" t="n"/>
    </row>
    <row r="9">
      <c r="A9" s="3" t="inlineStr">
        <is>
          <t>TXN-007</t>
        </is>
      </c>
      <c r="B9" s="4" t="inlineStr">
        <is>
          <t>2026-04-18</t>
        </is>
      </c>
      <c r="C9" s="4" t="inlineStr">
        <is>
          <t>2026-04-20</t>
        </is>
      </c>
      <c r="D9" s="5" t="inlineStr">
        <is>
          <t>Royal Bank of Canada</t>
        </is>
      </c>
      <c r="E9" s="5" t="inlineStr">
        <is>
          <t>RY</t>
        </is>
      </c>
      <c r="F9" s="5" t="inlineStr">
        <is>
          <t>Stock</t>
        </is>
      </c>
      <c r="G9" s="5" t="inlineStr">
        <is>
          <t>Non-Registered</t>
        </is>
      </c>
      <c r="H9" s="5" t="inlineStr">
        <is>
          <t>Sell</t>
        </is>
      </c>
      <c r="I9" s="6" t="n">
        <v>20</v>
      </c>
      <c r="J9" s="7" t="n">
        <v>148.5</v>
      </c>
      <c r="K9" s="8">
        <f>I9*J9</f>
        <v/>
      </c>
      <c r="L9" s="7" t="n">
        <v>9.99</v>
      </c>
      <c r="M9" s="7" t="n">
        <v>0</v>
      </c>
      <c r="N9" s="8">
        <f>IF(OR(H9="Buy",H9="Reinvested Distribution"),K9+L9+M9,IF(H9="Sell",K9-L9-M9,0))</f>
        <v/>
      </c>
      <c r="O9" s="9">
        <f>IF(H9="Sell",O8-I9,IF(H9="Return of Capital",O8,O8+I9))</f>
        <v/>
      </c>
      <c r="P9" s="8">
        <f>IF(OR(H9="Buy",H9="Reinvested Distribution"),P8+N9,IF(H9="Sell",P8-Q8*I9,IF(H9="Return of Capital",P8-9,P8)))</f>
        <v/>
      </c>
      <c r="Q9" s="8">
        <f>IFERROR(P9/O9,0)</f>
        <v/>
      </c>
      <c r="R9" s="8">
        <f>IF(H9="Sell",N9-IFERROR(Q8*I9,0),0)</f>
        <v/>
      </c>
      <c r="S9" s="5" t="n"/>
    </row>
    <row r="10">
      <c r="A10" s="10" t="inlineStr">
        <is>
          <t>TXN-008</t>
        </is>
      </c>
      <c r="B10" s="4" t="inlineStr">
        <is>
          <t>2026-05-02</t>
        </is>
      </c>
      <c r="C10" s="4" t="inlineStr">
        <is>
          <t>2026-05-04</t>
        </is>
      </c>
      <c r="D10" s="5" t="inlineStr">
        <is>
          <t>Fortis Inc.</t>
        </is>
      </c>
      <c r="E10" s="5" t="inlineStr">
        <is>
          <t>FTS</t>
        </is>
      </c>
      <c r="F10" s="5" t="inlineStr">
        <is>
          <t>Stock</t>
        </is>
      </c>
      <c r="G10" s="5" t="inlineStr">
        <is>
          <t>Non-Registered</t>
        </is>
      </c>
      <c r="H10" s="5" t="inlineStr">
        <is>
          <t>Buy</t>
        </is>
      </c>
      <c r="I10" s="6" t="n">
        <v>100</v>
      </c>
      <c r="J10" s="7" t="n">
        <v>60.75</v>
      </c>
      <c r="K10" s="11">
        <f>I10*J10</f>
        <v/>
      </c>
      <c r="L10" s="7" t="n">
        <v>9.99</v>
      </c>
      <c r="M10" s="7" t="n">
        <v>0</v>
      </c>
      <c r="N10" s="11">
        <f>IF(OR(H10="Buy",H10="Reinvested Distribution"),K10+L10+M10,IF(H10="Sell",K10-L10-M10,0))</f>
        <v/>
      </c>
      <c r="O10" s="12">
        <f>IF(H10="Sell",O9-I10,IF(H10="Return of Capital",O9,O9+I10))</f>
        <v/>
      </c>
      <c r="P10" s="11">
        <f>IF(OR(H10="Buy",H10="Reinvested Distribution"),P9+N10,IF(H10="Sell",P9-Q9*I10,IF(H10="Return of Capital",P9-9,P9)))</f>
        <v/>
      </c>
      <c r="Q10" s="11">
        <f>IFERROR(P10/O10,0)</f>
        <v/>
      </c>
      <c r="R10" s="11">
        <f>IF(H10="Sell",N10-IFERROR(Q9*I10,0),0)</f>
        <v/>
      </c>
      <c r="S10" s="5" t="n"/>
    </row>
    <row r="11">
      <c r="A11" s="3" t="inlineStr">
        <is>
          <t>TXN-009</t>
        </is>
      </c>
      <c r="B11" s="4" t="inlineStr">
        <is>
          <t>2026-05-20</t>
        </is>
      </c>
      <c r="C11" s="4" t="inlineStr">
        <is>
          <t>2026-05-22</t>
        </is>
      </c>
      <c r="D11" s="5" t="inlineStr">
        <is>
          <t>Vanguard FTSE Canada All Cap ETF</t>
        </is>
      </c>
      <c r="E11" s="5" t="inlineStr">
        <is>
          <t>VCN</t>
        </is>
      </c>
      <c r="F11" s="5" t="inlineStr">
        <is>
          <t>ETF</t>
        </is>
      </c>
      <c r="G11" s="5" t="inlineStr">
        <is>
          <t>RRSP</t>
        </is>
      </c>
      <c r="H11" s="5" t="inlineStr">
        <is>
          <t>Reinvested Distribution</t>
        </is>
      </c>
      <c r="I11" s="6" t="n">
        <v>2</v>
      </c>
      <c r="J11" s="7" t="n">
        <v>44.3</v>
      </c>
      <c r="K11" s="8">
        <f>I11*J11</f>
        <v/>
      </c>
      <c r="L11" s="7" t="n">
        <v>0</v>
      </c>
      <c r="M11" s="7" t="n">
        <v>0</v>
      </c>
      <c r="N11" s="8">
        <f>IF(OR(H11="Buy",H11="Reinvested Distribution"),K11+L11+M11,IF(H11="Sell",K11-L11-M11,0))</f>
        <v/>
      </c>
      <c r="O11" s="9">
        <f>IF(H11="Sell",O10-I11,IF(H11="Return of Capital",O10,O10+I11))</f>
        <v/>
      </c>
      <c r="P11" s="8">
        <f>IF(OR(H11="Buy",H11="Reinvested Distribution"),P10+N11,IF(H11="Sell",P10-Q10*I11,IF(H11="Return of Capital",P10-9,P10)))</f>
        <v/>
      </c>
      <c r="Q11" s="8">
        <f>IFERROR(P11/O11,0)</f>
        <v/>
      </c>
      <c r="R11" s="8">
        <f>IF(H11="Sell",N11-IFERROR(Q10*I11,0),0)</f>
        <v/>
      </c>
      <c r="S11" s="5" t="n"/>
    </row>
    <row r="12">
      <c r="A12" s="10" t="inlineStr">
        <is>
          <t>TXN-010</t>
        </is>
      </c>
      <c r="B12" s="4" t="inlineStr">
        <is>
          <t>2026-06-10</t>
        </is>
      </c>
      <c r="C12" s="4" t="inlineStr">
        <is>
          <t>2026-06-12</t>
        </is>
      </c>
      <c r="D12" s="5" t="inlineStr">
        <is>
          <t>Enbridge Inc.</t>
        </is>
      </c>
      <c r="E12" s="5" t="inlineStr">
        <is>
          <t>ENB</t>
        </is>
      </c>
      <c r="F12" s="5" t="inlineStr">
        <is>
          <t>Stock</t>
        </is>
      </c>
      <c r="G12" s="5" t="inlineStr">
        <is>
          <t>Non-Registered</t>
        </is>
      </c>
      <c r="H12" s="5" t="inlineStr">
        <is>
          <t>Sell</t>
        </is>
      </c>
      <c r="I12" s="6" t="n">
        <v>30</v>
      </c>
      <c r="J12" s="7" t="n">
        <v>61.2</v>
      </c>
      <c r="K12" s="11">
        <f>I12*J12</f>
        <v/>
      </c>
      <c r="L12" s="7" t="n">
        <v>9.99</v>
      </c>
      <c r="M12" s="7" t="n">
        <v>0</v>
      </c>
      <c r="N12" s="11">
        <f>IF(OR(H12="Buy",H12="Reinvested Distribution"),K12+L12+M12,IF(H12="Sell",K12-L12-M12,0))</f>
        <v/>
      </c>
      <c r="O12" s="12">
        <f>IF(H12="Sell",O11-I12,IF(H12="Return of Capital",O11,O11+I12))</f>
        <v/>
      </c>
      <c r="P12" s="11">
        <f>IF(OR(H12="Buy",H12="Reinvested Distribution"),P11+N12,IF(H12="Sell",P11-Q11*I12,IF(H12="Return of Capital",P11-9,P11)))</f>
        <v/>
      </c>
      <c r="Q12" s="11">
        <f>IFERROR(P12/O12,0)</f>
        <v/>
      </c>
      <c r="R12" s="11">
        <f>IF(H12="Sell",N12-IFERROR(Q11*I12,0),0)</f>
        <v/>
      </c>
      <c r="S12" s="5" t="n"/>
    </row>
    <row r="13">
      <c r="A13" s="13" t="inlineStr">
        <is>
          <t>TOTALS</t>
        </is>
      </c>
      <c r="B13" s="14" t="n"/>
      <c r="C13" s="14" t="n"/>
      <c r="D13" s="14" t="n"/>
      <c r="E13" s="14" t="n"/>
      <c r="F13" s="14" t="n"/>
      <c r="G13" s="14" t="n"/>
      <c r="H13" s="14" t="n"/>
      <c r="I13" s="14" t="n"/>
      <c r="J13" s="14" t="n"/>
      <c r="K13" s="15">
        <f>SUM(K3:K12)</f>
        <v/>
      </c>
      <c r="L13" s="15">
        <f>SUM(L3:L12)</f>
        <v/>
      </c>
      <c r="M13" s="15">
        <f>SUM(M3:M12)</f>
        <v/>
      </c>
      <c r="N13" s="15">
        <f>SUM(N3:N12)</f>
        <v/>
      </c>
      <c r="O13" s="14" t="n"/>
      <c r="P13" s="14" t="n"/>
      <c r="Q13" s="14" t="n"/>
      <c r="R13" s="15">
        <f>SUM(R3:R12)</f>
        <v/>
      </c>
      <c r="S13" s="14" t="n"/>
    </row>
    <row r="14"/>
    <row r="15">
      <c r="A15" s="16" t="inlineStr">
        <is>
          <t>Stats</t>
        </is>
      </c>
      <c r="B15" s="17" t="inlineStr">
        <is>
          <t>Buy Count</t>
        </is>
      </c>
      <c r="C15" s="17">
        <f>COUNTIF(H3:H12,"Buy")</f>
        <v/>
      </c>
      <c r="D15" s="17" t="inlineStr">
        <is>
          <t>Sell Count</t>
        </is>
      </c>
      <c r="E15" s="17">
        <f>COUNTIF(H3:H12,"Sell")</f>
        <v/>
      </c>
      <c r="F15" s="17" t="inlineStr">
        <is>
          <t>DRIP Count</t>
        </is>
      </c>
      <c r="G15" s="17">
        <f>COUNTIF(H3:H12,"Reinvested Distribution")</f>
        <v/>
      </c>
    </row>
  </sheetData>
  <mergeCells count="1">
    <mergeCell ref="A1:S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26" customWidth="1" min="1" max="1"/>
    <col width="9" customWidth="1" min="2" max="2"/>
    <col width="18" customWidth="1" min="3" max="3"/>
    <col width="16" customWidth="1" min="4" max="4"/>
    <col width="15" customWidth="1" min="5" max="5"/>
    <col width="15" customWidth="1" min="6" max="6"/>
    <col width="15" customWidth="1" min="7" max="7"/>
    <col width="16" customWidth="1" min="8" max="8"/>
    <col width="22" customWidth="1" min="9" max="9"/>
    <col width="16" customWidth="1" min="10" max="10"/>
    <col width="21" customWidth="1" min="11" max="11"/>
    <col width="22" customWidth="1" min="12" max="12"/>
    <col width="22" customWidth="1" min="13" max="13"/>
  </cols>
  <sheetData>
    <row r="1" ht="30" customHeight="1">
      <c r="A1" s="1" t="inlineStr">
        <is>
          <t>ACB Summary Dashboard — Unrealised &amp; Realised Gains/Losses  |  CAD</t>
        </is>
      </c>
    </row>
    <row r="2" ht="22" customHeight="1">
      <c r="A2" s="2" t="inlineStr">
        <is>
          <t>Security Name</t>
        </is>
      </c>
      <c r="B2" s="2" t="inlineStr">
        <is>
          <t>Ticker</t>
        </is>
      </c>
      <c r="C2" s="2" t="inlineStr">
        <is>
          <t>Account Type</t>
        </is>
      </c>
      <c r="D2" s="2" t="inlineStr">
        <is>
          <t>Total Units Held</t>
        </is>
      </c>
      <c r="E2" s="2" t="inlineStr">
        <is>
          <t>Total ACB ($)</t>
        </is>
      </c>
      <c r="F2" s="2" t="inlineStr">
        <is>
          <t>ACB per Unit ($)</t>
        </is>
      </c>
      <c r="G2" s="2" t="inlineStr">
        <is>
          <t>Current Price ($)</t>
        </is>
      </c>
      <c r="H2" s="2" t="inlineStr">
        <is>
          <t>Market Value ($)</t>
        </is>
      </c>
      <c r="I2" s="2" t="inlineStr">
        <is>
          <t>Unrealised Gain/Loss ($)</t>
        </is>
      </c>
      <c r="J2" s="2" t="inlineStr">
        <is>
          <t>Unrealised G/L %</t>
        </is>
      </c>
      <c r="K2" s="2" t="inlineStr">
        <is>
          <t>YTD Realised Gains ($)</t>
        </is>
      </c>
      <c r="L2" s="2" t="inlineStr">
        <is>
          <t>YTD Capital Losses ($)</t>
        </is>
      </c>
      <c r="M2" s="2" t="inlineStr">
        <is>
          <t>Distribution Income ($)</t>
        </is>
      </c>
    </row>
    <row r="3">
      <c r="A3" s="3" t="inlineStr">
        <is>
          <t>Royal Bank of Canada</t>
        </is>
      </c>
      <c r="B3" s="3" t="inlineStr">
        <is>
          <t>RY</t>
        </is>
      </c>
      <c r="C3" s="3" t="inlineStr">
        <is>
          <t>Non-Registered</t>
        </is>
      </c>
      <c r="D3" s="9">
        <f>SUMIFS(ACB_Transactions!I3:I12,ACB_Transactions!E3:E12,B3,ACB_Transactions!H3:H12,"Buy")+SUMIFS(ACB_Transactions!I3:I12,ACB_Transactions!E3:E12,B3,ACB_Transactions!H3:H12,"Reinvested Distribution")-SUMIFS(ACB_Transactions!I3:I12,ACB_Transactions!E3:E12,B3,ACB_Transactions!H3:H12,"Sell")</f>
        <v/>
      </c>
      <c r="E3" s="8">
        <f>SUMIFS(ACB_Transactions!N3:N12,ACB_Transactions!E3:E12,B3,ACB_Transactions!H3:H12,"Buy")+SUMIFS(ACB_Transactions!N3:N12,ACB_Transactions!E3:E12,B3,ACB_Transactions!H3:H12,"Reinvested Distribution")</f>
        <v/>
      </c>
      <c r="F3" s="8">
        <f>IFERROR(E3/D3,0)</f>
        <v/>
      </c>
      <c r="G3" s="7">
        <f>IFERROR(VLOOKUP(B3,Reference_Prices!A:C,3,0),0)</f>
        <v/>
      </c>
      <c r="H3" s="8">
        <f>IFERROR(D3*G3,0)</f>
        <v/>
      </c>
      <c r="I3" s="8">
        <f>IFERROR(H3-E3,0)</f>
        <v/>
      </c>
      <c r="J3" s="18">
        <f>IF(E3=0,"",IFERROR(I3/E3,0))</f>
        <v/>
      </c>
      <c r="K3" s="8">
        <f>SUMPRODUCT((ACB_Transactions!E3:E12=B3)*(ACB_Transactions!H3:H12="Sell")*(ACB_Transactions!R3:R12&gt;0)*ACB_Transactions!R3:R12)</f>
        <v/>
      </c>
      <c r="L3" s="8">
        <f>SUMPRODUCT((ACB_Transactions!E3:E12=B3)*(ACB_Transactions!H3:H12="Sell")*(ACB_Transactions!R3:R12&lt;0)*ACB_Transactions!R3:R12*-1)</f>
        <v/>
      </c>
      <c r="M3" s="8">
        <f>SUMIFS(ACB_Transactions!K3:K12,ACB_Transactions!E3:E12,B3,ACB_Transactions!H3:H12,"Reinvested Distribution")</f>
        <v/>
      </c>
    </row>
    <row r="4">
      <c r="A4" s="10" t="inlineStr">
        <is>
          <t>iShares S&amp;P/TSX 60 ETF</t>
        </is>
      </c>
      <c r="B4" s="10" t="inlineStr">
        <is>
          <t>XIU</t>
        </is>
      </c>
      <c r="C4" s="10" t="inlineStr">
        <is>
          <t>TFSA</t>
        </is>
      </c>
      <c r="D4" s="12">
        <f>SUMIFS(ACB_Transactions!I3:I12,ACB_Transactions!E3:E12,B4,ACB_Transactions!H3:H12,"Buy")+SUMIFS(ACB_Transactions!I3:I12,ACB_Transactions!E3:E12,B4,ACB_Transactions!H3:H12,"Reinvested Distribution")-SUMIFS(ACB_Transactions!I3:I12,ACB_Transactions!E3:E12,B4,ACB_Transactions!H3:H12,"Sell")</f>
        <v/>
      </c>
      <c r="E4" s="11">
        <f>SUMIFS(ACB_Transactions!N3:N12,ACB_Transactions!E3:E12,B4,ACB_Transactions!H3:H12,"Buy")+SUMIFS(ACB_Transactions!N3:N12,ACB_Transactions!E3:E12,B4,ACB_Transactions!H3:H12,"Reinvested Distribution")</f>
        <v/>
      </c>
      <c r="F4" s="11">
        <f>IFERROR(E4/D4,0)</f>
        <v/>
      </c>
      <c r="G4" s="7">
        <f>IFERROR(VLOOKUP(B4,Reference_Prices!A:C,3,0),0)</f>
        <v/>
      </c>
      <c r="H4" s="11">
        <f>IFERROR(D4*G4,0)</f>
        <v/>
      </c>
      <c r="I4" s="11">
        <f>IFERROR(H4-E4,0)</f>
        <v/>
      </c>
      <c r="J4" s="19">
        <f>IF(E4=0,"",IFERROR(I4/E4,0))</f>
        <v/>
      </c>
      <c r="K4" s="11">
        <f>SUMPRODUCT((ACB_Transactions!E3:E12=B4)*(ACB_Transactions!H3:H12="Sell")*(ACB_Transactions!R3:R12&gt;0)*ACB_Transactions!R3:R12)</f>
        <v/>
      </c>
      <c r="L4" s="11">
        <f>SUMPRODUCT((ACB_Transactions!E3:E12=B4)*(ACB_Transactions!H3:H12="Sell")*(ACB_Transactions!R3:R12&lt;0)*ACB_Transactions!R3:R12*-1)</f>
        <v/>
      </c>
      <c r="M4" s="11">
        <f>SUMIFS(ACB_Transactions!K3:K12,ACB_Transactions!E3:E12,B4,ACB_Transactions!H3:H12,"Reinvested Distribution")</f>
        <v/>
      </c>
    </row>
    <row r="5">
      <c r="A5" s="3" t="inlineStr">
        <is>
          <t>Enbridge Inc.</t>
        </is>
      </c>
      <c r="B5" s="3" t="inlineStr">
        <is>
          <t>ENB</t>
        </is>
      </c>
      <c r="C5" s="3" t="inlineStr">
        <is>
          <t>Non-Registered</t>
        </is>
      </c>
      <c r="D5" s="9">
        <f>SUMIFS(ACB_Transactions!I3:I12,ACB_Transactions!E3:E12,B5,ACB_Transactions!H3:H12,"Buy")+SUMIFS(ACB_Transactions!I3:I12,ACB_Transactions!E3:E12,B5,ACB_Transactions!H3:H12,"Reinvested Distribution")-SUMIFS(ACB_Transactions!I3:I12,ACB_Transactions!E3:E12,B5,ACB_Transactions!H3:H12,"Sell")</f>
        <v/>
      </c>
      <c r="E5" s="8">
        <f>SUMIFS(ACB_Transactions!N3:N12,ACB_Transactions!E3:E12,B5,ACB_Transactions!H3:H12,"Buy")+SUMIFS(ACB_Transactions!N3:N12,ACB_Transactions!E3:E12,B5,ACB_Transactions!H3:H12,"Reinvested Distribution")</f>
        <v/>
      </c>
      <c r="F5" s="8">
        <f>IFERROR(E5/D5,0)</f>
        <v/>
      </c>
      <c r="G5" s="7">
        <f>IFERROR(VLOOKUP(B5,Reference_Prices!A:C,3,0),0)</f>
        <v/>
      </c>
      <c r="H5" s="8">
        <f>IFERROR(D5*G5,0)</f>
        <v/>
      </c>
      <c r="I5" s="8">
        <f>IFERROR(H5-E5,0)</f>
        <v/>
      </c>
      <c r="J5" s="18">
        <f>IF(E5=0,"",IFERROR(I5/E5,0))</f>
        <v/>
      </c>
      <c r="K5" s="8">
        <f>SUMPRODUCT((ACB_Transactions!E3:E12=B5)*(ACB_Transactions!H3:H12="Sell")*(ACB_Transactions!R3:R12&gt;0)*ACB_Transactions!R3:R12)</f>
        <v/>
      </c>
      <c r="L5" s="8">
        <f>SUMPRODUCT((ACB_Transactions!E3:E12=B5)*(ACB_Transactions!H3:H12="Sell")*(ACB_Transactions!R3:R12&lt;0)*ACB_Transactions!R3:R12*-1)</f>
        <v/>
      </c>
      <c r="M5" s="8">
        <f>SUMIFS(ACB_Transactions!K3:K12,ACB_Transactions!E3:E12,B5,ACB_Transactions!H3:H12,"Reinvested Distribution")</f>
        <v/>
      </c>
    </row>
    <row r="6">
      <c r="A6" s="10" t="inlineStr">
        <is>
          <t>Vanguard FTSE Canada All Cap ETF</t>
        </is>
      </c>
      <c r="B6" s="10" t="inlineStr">
        <is>
          <t>VCN</t>
        </is>
      </c>
      <c r="C6" s="10" t="inlineStr">
        <is>
          <t>RRSP</t>
        </is>
      </c>
      <c r="D6" s="12">
        <f>SUMIFS(ACB_Transactions!I3:I12,ACB_Transactions!E3:E12,B6,ACB_Transactions!H3:H12,"Buy")+SUMIFS(ACB_Transactions!I3:I12,ACB_Transactions!E3:E12,B6,ACB_Transactions!H3:H12,"Reinvested Distribution")-SUMIFS(ACB_Transactions!I3:I12,ACB_Transactions!E3:E12,B6,ACB_Transactions!H3:H12,"Sell")</f>
        <v/>
      </c>
      <c r="E6" s="11">
        <f>SUMIFS(ACB_Transactions!N3:N12,ACB_Transactions!E3:E12,B6,ACB_Transactions!H3:H12,"Buy")+SUMIFS(ACB_Transactions!N3:N12,ACB_Transactions!E3:E12,B6,ACB_Transactions!H3:H12,"Reinvested Distribution")</f>
        <v/>
      </c>
      <c r="F6" s="11">
        <f>IFERROR(E6/D6,0)</f>
        <v/>
      </c>
      <c r="G6" s="7">
        <f>IFERROR(VLOOKUP(B6,Reference_Prices!A:C,3,0),0)</f>
        <v/>
      </c>
      <c r="H6" s="11">
        <f>IFERROR(D6*G6,0)</f>
        <v/>
      </c>
      <c r="I6" s="11">
        <f>IFERROR(H6-E6,0)</f>
        <v/>
      </c>
      <c r="J6" s="19">
        <f>IF(E6=0,"",IFERROR(I6/E6,0))</f>
        <v/>
      </c>
      <c r="K6" s="11">
        <f>SUMPRODUCT((ACB_Transactions!E3:E12=B6)*(ACB_Transactions!H3:H12="Sell")*(ACB_Transactions!R3:R12&gt;0)*ACB_Transactions!R3:R12)</f>
        <v/>
      </c>
      <c r="L6" s="11">
        <f>SUMPRODUCT((ACB_Transactions!E3:E12=B6)*(ACB_Transactions!H3:H12="Sell")*(ACB_Transactions!R3:R12&lt;0)*ACB_Transactions!R3:R12*-1)</f>
        <v/>
      </c>
      <c r="M6" s="11">
        <f>SUMIFS(ACB_Transactions!K3:K12,ACB_Transactions!E3:E12,B6,ACB_Transactions!H3:H12,"Reinvested Distribution")</f>
        <v/>
      </c>
    </row>
    <row r="7">
      <c r="A7" s="3" t="inlineStr">
        <is>
          <t>Fortis Inc.</t>
        </is>
      </c>
      <c r="B7" s="3" t="inlineStr">
        <is>
          <t>FTS</t>
        </is>
      </c>
      <c r="C7" s="3" t="inlineStr">
        <is>
          <t>Non-Registered</t>
        </is>
      </c>
      <c r="D7" s="9">
        <f>SUMIFS(ACB_Transactions!I3:I12,ACB_Transactions!E3:E12,B7,ACB_Transactions!H3:H12,"Buy")+SUMIFS(ACB_Transactions!I3:I12,ACB_Transactions!E3:E12,B7,ACB_Transactions!H3:H12,"Reinvested Distribution")-SUMIFS(ACB_Transactions!I3:I12,ACB_Transactions!E3:E12,B7,ACB_Transactions!H3:H12,"Sell")</f>
        <v/>
      </c>
      <c r="E7" s="8">
        <f>SUMIFS(ACB_Transactions!N3:N12,ACB_Transactions!E3:E12,B7,ACB_Transactions!H3:H12,"Buy")+SUMIFS(ACB_Transactions!N3:N12,ACB_Transactions!E3:E12,B7,ACB_Transactions!H3:H12,"Reinvested Distribution")</f>
        <v/>
      </c>
      <c r="F7" s="8">
        <f>IFERROR(E7/D7,0)</f>
        <v/>
      </c>
      <c r="G7" s="7">
        <f>IFERROR(VLOOKUP(B7,Reference_Prices!A:C,3,0),0)</f>
        <v/>
      </c>
      <c r="H7" s="8">
        <f>IFERROR(D7*G7,0)</f>
        <v/>
      </c>
      <c r="I7" s="8">
        <f>IFERROR(H7-E7,0)</f>
        <v/>
      </c>
      <c r="J7" s="18">
        <f>IF(E7=0,"",IFERROR(I7/E7,0))</f>
        <v/>
      </c>
      <c r="K7" s="8">
        <f>SUMPRODUCT((ACB_Transactions!E3:E12=B7)*(ACB_Transactions!H3:H12="Sell")*(ACB_Transactions!R3:R12&gt;0)*ACB_Transactions!R3:R12)</f>
        <v/>
      </c>
      <c r="L7" s="8">
        <f>SUMPRODUCT((ACB_Transactions!E3:E12=B7)*(ACB_Transactions!H3:H12="Sell")*(ACB_Transactions!R3:R12&lt;0)*ACB_Transactions!R3:R12*-1)</f>
        <v/>
      </c>
      <c r="M7" s="8">
        <f>SUMIFS(ACB_Transactions!K3:K12,ACB_Transactions!E3:E12,B7,ACB_Transactions!H3:H12,"Reinvested Distribution")</f>
        <v/>
      </c>
    </row>
    <row r="8">
      <c r="A8" s="13" t="inlineStr">
        <is>
          <t>PORTFOLIO TOTAL</t>
        </is>
      </c>
      <c r="B8" s="14" t="n"/>
      <c r="C8" s="14" t="n"/>
      <c r="D8" s="14" t="n"/>
      <c r="E8" s="15">
        <f>SUM(E3:E7)</f>
        <v/>
      </c>
      <c r="F8" s="14" t="n"/>
      <c r="G8" s="14" t="n"/>
      <c r="H8" s="15">
        <f>SUM(H3:H7)</f>
        <v/>
      </c>
      <c r="I8" s="15">
        <f>SUM(I3:I7)</f>
        <v/>
      </c>
      <c r="J8" s="14" t="n"/>
      <c r="K8" s="15">
        <f>SUM(K3:K7)</f>
        <v/>
      </c>
      <c r="L8" s="15">
        <f>SUM(L3:L7)</f>
        <v/>
      </c>
      <c r="M8" s="15">
        <f>SUM(M3:M7)</f>
        <v/>
      </c>
    </row>
  </sheetData>
  <mergeCells count="1">
    <mergeCell ref="A1:M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16" customWidth="1" min="1" max="1"/>
    <col width="38" customWidth="1" min="2" max="2"/>
    <col width="16" customWidth="1" min="3" max="3"/>
    <col width="14" customWidth="1" min="4" max="4"/>
    <col width="28" customWidth="1" min="5" max="5"/>
  </cols>
  <sheetData>
    <row r="1" ht="30" customHeight="1">
      <c r="A1" s="1" t="inlineStr">
        <is>
          <t>Reference Prices — Latest Available Market Prices for ACB Lookup</t>
        </is>
      </c>
    </row>
    <row r="2" ht="22" customHeight="1">
      <c r="A2" s="2" t="inlineStr">
        <is>
          <t>Ticker / Symbol</t>
        </is>
      </c>
      <c r="B2" s="2" t="inlineStr">
        <is>
          <t>Security Name</t>
        </is>
      </c>
      <c r="C2" s="2" t="inlineStr">
        <is>
          <t>Latest Price ($)</t>
        </is>
      </c>
      <c r="D2" s="2" t="inlineStr">
        <is>
          <t>Price Date</t>
        </is>
      </c>
      <c r="E2" s="2" t="inlineStr">
        <is>
          <t>Source</t>
        </is>
      </c>
    </row>
    <row r="3">
      <c r="A3" s="20" t="inlineStr">
        <is>
          <t>RY</t>
        </is>
      </c>
      <c r="B3" s="3" t="inlineStr">
        <is>
          <t>Royal Bank of Canada</t>
        </is>
      </c>
      <c r="C3" s="7" t="n">
        <v>152.3</v>
      </c>
      <c r="D3" s="20" t="inlineStr">
        <is>
          <t>2026-06-20</t>
        </is>
      </c>
      <c r="E3" s="20" t="inlineStr">
        <is>
          <t>TMX / RBC Direct Investing</t>
        </is>
      </c>
    </row>
    <row r="4">
      <c r="A4" s="21" t="inlineStr">
        <is>
          <t>XIU</t>
        </is>
      </c>
      <c r="B4" s="10" t="inlineStr">
        <is>
          <t>iShares S&amp;P/TSX 60 ETF</t>
        </is>
      </c>
      <c r="C4" s="7" t="n">
        <v>37.45</v>
      </c>
      <c r="D4" s="21" t="inlineStr">
        <is>
          <t>2026-06-20</t>
        </is>
      </c>
      <c r="E4" s="21" t="inlineStr">
        <is>
          <t>iShares by BlackRock Canada</t>
        </is>
      </c>
    </row>
    <row r="5">
      <c r="A5" s="20" t="inlineStr">
        <is>
          <t>ENB</t>
        </is>
      </c>
      <c r="B5" s="3" t="inlineStr">
        <is>
          <t>Enbridge Inc.</t>
        </is>
      </c>
      <c r="C5" s="7" t="n">
        <v>62.8</v>
      </c>
      <c r="D5" s="20" t="inlineStr">
        <is>
          <t>2026-06-20</t>
        </is>
      </c>
      <c r="E5" s="20" t="inlineStr">
        <is>
          <t>TMX / TD Waterhouse</t>
        </is>
      </c>
    </row>
    <row r="6">
      <c r="A6" s="21" t="inlineStr">
        <is>
          <t>VCN</t>
        </is>
      </c>
      <c r="B6" s="10" t="inlineStr">
        <is>
          <t>Vanguard FTSE Canada All Cap ETF</t>
        </is>
      </c>
      <c r="C6" s="7" t="n">
        <v>46.55</v>
      </c>
      <c r="D6" s="21" t="inlineStr">
        <is>
          <t>2026-06-20</t>
        </is>
      </c>
      <c r="E6" s="21" t="inlineStr">
        <is>
          <t>Vanguard Canada</t>
        </is>
      </c>
    </row>
    <row r="7">
      <c r="A7" s="20" t="inlineStr">
        <is>
          <t>FTS</t>
        </is>
      </c>
      <c r="B7" s="3" t="inlineStr">
        <is>
          <t>Fortis Inc.</t>
        </is>
      </c>
      <c r="C7" s="7" t="n">
        <v>63.1</v>
      </c>
      <c r="D7" s="20" t="inlineStr">
        <is>
          <t>2026-06-20</t>
        </is>
      </c>
      <c r="E7" s="20" t="inlineStr">
        <is>
          <t>TMX / Scotia iTRADE</t>
        </is>
      </c>
    </row>
    <row r="8"/>
    <row r="9"/>
    <row r="10">
      <c r="A10" s="22" t="inlineStr">
        <is>
          <t>⚠  Update the 'Latest Price ($)' column (Column C) regularly for accurate unrealised gain/loss calculations in ACB_Summary.</t>
        </is>
      </c>
    </row>
  </sheetData>
  <mergeCells count="2">
    <mergeCell ref="A1:E1"/>
    <mergeCell ref="A10:E1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22" customWidth="1" min="1" max="1"/>
    <col width="90" customWidth="1" min="2" max="2"/>
  </cols>
  <sheetData>
    <row r="1" ht="30" customHeight="1">
      <c r="A1" s="1" t="inlineStr">
        <is>
          <t>Instructions &amp; CRA Notes — Adjusted Cost Base (ACB) Tracker</t>
        </is>
      </c>
    </row>
    <row r="2">
      <c r="A2" s="2" t="inlineStr">
        <is>
          <t>Section</t>
        </is>
      </c>
      <c r="B2" s="2" t="inlineStr">
        <is>
          <t>Guidance</t>
        </is>
      </c>
    </row>
    <row r="3" ht="52" customHeight="1">
      <c r="A3" s="23" t="inlineStr">
        <is>
          <t>OVERVIEW</t>
        </is>
      </c>
      <c r="B3" s="24" t="inlineStr">
        <is>
          <t>This workbook tracks the Adjusted Cost Base (ACB) of Canadian securities in Non-Registered, TFSA, and RRSP accounts. Accurate ACB records are required by the Canada Revenue Agency (CRA) to calculate capital gains and losses on disposition.</t>
        </is>
      </c>
    </row>
    <row r="4" ht="52" customHeight="1">
      <c r="A4" s="25" t="inlineStr">
        <is>
          <t>SHEET: ACB_Transactions</t>
        </is>
      </c>
      <c r="B4" s="26" t="inlineStr">
        <is>
          <t>Enter each trade or corporate action as a separate row. Yellow cells are data-entry fields. Calculated columns (Gross Amount, Total Cost/Proceeds, Running Units, Running ACB, ACB per Unit, Capital Gain/Loss) are formula-driven — do not overwrite them.</t>
        </is>
      </c>
    </row>
    <row r="5" ht="52" customHeight="1">
      <c r="A5" s="23" t="inlineStr">
        <is>
          <t>HOW TO RECORD — BUY</t>
        </is>
      </c>
      <c r="B5" s="24" t="inlineStr">
        <is>
          <t>Set Transaction Type = 'Buy'. Enter Quantity, Price per Unit, Commission, and Other Fees. The ACB increases by the total cost (including all transaction fees). Formula: Total Cost = (Qty × Price) + Commission + Other Fees.</t>
        </is>
      </c>
    </row>
    <row r="6" ht="52" customHeight="1">
      <c r="A6" s="25" t="inlineStr">
        <is>
          <t>HOW TO RECORD — SELL</t>
        </is>
      </c>
      <c r="B6" s="26" t="inlineStr">
        <is>
          <t>Set Transaction Type = 'Sell'. Enter Quantity sold, Sale Price per Unit, and Selling Costs (Commission, Fees). Capital Gain/Loss = Sale Proceeds − (ACB per Unit × Units Sold) − Selling Costs. The Running ACB decreases by the ACB allocated to the units sold.</t>
        </is>
      </c>
    </row>
    <row r="7" ht="52" customHeight="1">
      <c r="A7" s="23" t="inlineStr">
        <is>
          <t>HOW TO RECORD — REINVESTED DISTRIBUTION (DRIP)</t>
        </is>
      </c>
      <c r="B7" s="24" t="inlineStr">
        <is>
          <t>Set Transaction Type = 'Reinvested Distribution'. Enter the number of units received and the reinvestment price. The ACB increases by the fair market value of the distribution reinvested. DRIP units are tracked the same as bought units for ACB purposes.</t>
        </is>
      </c>
    </row>
    <row r="8" ht="52" customHeight="1">
      <c r="A8" s="25" t="inlineStr">
        <is>
          <t>HOW TO RECORD — RETURN OF CAPITAL (ROC)</t>
        </is>
      </c>
      <c r="B8" s="26" t="inlineStr">
        <is>
          <t>Set Transaction Type = 'Return of Capital'. Enter 0 for Quantity. Enter the ROC amount as a negative in the Notes or adjust the Running ACB manually. CRA rule: ROC reduces your ACB (not taxable immediately). If ACB reaches zero, excess ROC becomes a capital gain.</t>
        </is>
      </c>
    </row>
    <row r="9" ht="52" customHeight="1">
      <c r="A9" s="23" t="inlineStr">
        <is>
          <t>HOW TO RECORD — STOCK SPLIT / SPIN-OFF</t>
        </is>
      </c>
      <c r="B9" s="24" t="inlineStr">
        <is>
          <t>Set Transaction Type = 'Split' or 'Spin-off'. For a split, increase Quantity to reflect new units; ACB per unit adjusts automatically. For a spin-off, allocate ACB between the original and new security based on the fair market value ratio on the spin-off date.</t>
        </is>
      </c>
    </row>
    <row r="10" ht="52" customHeight="1">
      <c r="A10" s="25" t="inlineStr">
        <is>
          <t>ACB POOLING RULE — CRA</t>
        </is>
      </c>
      <c r="B10" s="26" t="inlineStr">
        <is>
          <t>Under the identical-property rules (ITA Section 47), all shares/units of the same class of the same corporation held in Non-Registered accounts must be pooled into a single ACB. Track TFSA and RRSP holdings separately — dispositions inside registered accounts do NOT trigger capital gains/losses for CRA reporting purposes.</t>
        </is>
      </c>
    </row>
    <row r="11" ht="52" customHeight="1">
      <c r="A11" s="23" t="inlineStr">
        <is>
          <t>CAPITAL GAINS REPORTING</t>
        </is>
      </c>
      <c r="B11" s="24" t="inlineStr">
        <is>
          <t>Report capital gains and losses on CRA Schedule 3 (Capital Gains or Losses). T5008 slips from your broker show proceeds only — they may not reflect your true ACB. Always use your own ACB records. Capital gains inclusion rate: 50% (as of 2026 — confirm current rate with CRA or a tax adviser).</t>
        </is>
      </c>
    </row>
    <row r="12" ht="52" customHeight="1">
      <c r="A12" s="25" t="inlineStr">
        <is>
          <t>REFERENCE_PRICES SHEET</t>
        </is>
      </c>
      <c r="B12" s="26" t="inlineStr">
        <is>
          <t>Update the 'Latest Price ($)' column in the Reference_Prices sheet periodically. The ACB_Summary sheet uses VLOOKUP to pull these prices and calculate unrealised gains/losses. Price date should be entered as YYYY-MM-DD (Canadian standard format).</t>
        </is>
      </c>
    </row>
    <row r="13" ht="52" customHeight="1">
      <c r="A13" s="23" t="inlineStr">
        <is>
          <t>COLOUR CODING</t>
        </is>
      </c>
      <c r="B13" s="24" t="inlineStr">
        <is>
          <t>Yellow cells = user input (data entry). Green values = positive / gain. Red values = negative / loss or alert. Dark slate headers = section labels. Red sub-headers = totals or important categories.</t>
        </is>
      </c>
    </row>
    <row r="14" ht="52" customHeight="1">
      <c r="A14" s="25" t="inlineStr">
        <is>
          <t>DATE FORMAT</t>
        </is>
      </c>
      <c r="B14" s="26" t="inlineStr">
        <is>
          <t>All dates must be entered as YYYY-MM-DD (e.g., 2026-06-15). This is the Canadian standard and avoids ambiguity between DD/MM and MM/DD formats when filing with CRA or sharing records with your adviser.</t>
        </is>
      </c>
    </row>
    <row r="15" ht="52" customHeight="1">
      <c r="A15" s="23" t="inlineStr">
        <is>
          <t>RECORDKEEPING</t>
        </is>
      </c>
      <c r="B15" s="24" t="inlineStr">
        <is>
          <t>CRA recommends keeping ACB records for at least 6 years after the taxation year in which the securities were disposed of. Save a copy of this workbook and any supporting trade confirmations, T5008 slips, and distribution statements. Consult a qualified Canadian tax professional (CPA) for complex situations such as wash sales, phantom distributions, foreign property (T1135), or superficial loss rules (ITA Section 54).</t>
        </is>
      </c>
    </row>
    <row r="16" ht="52" customHeight="1">
      <c r="A16" s="25" t="inlineStr">
        <is>
          <t>DISCLAIMER</t>
        </is>
      </c>
      <c r="B16" s="26" t="inlineStr">
        <is>
          <t>This workbook is provided for general informational and record-keeping purposes only. It does not constitute tax, legal, or financial advice. Always verify your ACB calculations with a licensed Canadian CPA or tax adviser before filing your T1 General income tax return.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2026-06-22T03:26:56Z</dcterms:created>
  <dcterms:modified xmlns:dcterms="http://purl.org/dc/terms/" xmlns:xsi="http://www.w3.org/2001/XMLSchema-instance" xsi:type="dcterms:W3CDTF">2026-06-22T03:26:56Z</dcterms:modified>
</cp:coreProperties>
</file>