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ibution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Lookup &amp; 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  <color rgb="001E293B"/>
    </font>
    <font>
      <b val="1"/>
      <color rgb="0016A34A"/>
    </font>
    <font>
      <i val="1"/>
      <color rgb="006B7280"/>
      <sz val="9"/>
    </font>
    <font>
      <i val="1"/>
      <color rgb="000F766E"/>
    </font>
    <font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pivotButton="0" quotePrefix="0" xfId="0"/>
    <xf numFmtId="0" fontId="0" fillId="4" borderId="1" applyAlignment="1" pivotButton="0" quotePrefix="0" xfId="0">
      <alignment horizontal="left" vertical="center" wrapText="1"/>
    </xf>
    <xf numFmtId="165" fontId="0" fillId="3" borderId="1" pivotButton="0" quotePrefix="0" xfId="0"/>
    <xf numFmtId="10" fontId="0" fillId="4" borderId="1" pivotButton="0" quotePrefix="0" xfId="0"/>
    <xf numFmtId="165" fontId="0" fillId="4" borderId="1" pivotButton="0" quotePrefix="0" xfId="0"/>
    <xf numFmtId="0" fontId="0" fillId="4" borderId="1" pivotButton="0" quotePrefix="0" xfId="0"/>
    <xf numFmtId="0" fontId="0" fillId="5" borderId="1" applyAlignment="1" pivotButton="0" quotePrefix="0" xfId="0">
      <alignment horizontal="center" vertical="center" wrapText="1"/>
    </xf>
    <xf numFmtId="164" fontId="0" fillId="5" borderId="1" pivotButton="0" quotePrefix="0" xfId="0"/>
    <xf numFmtId="0" fontId="0" fillId="5" borderId="1" applyAlignment="1" pivotButton="0" quotePrefix="0" xfId="0">
      <alignment horizontal="left" vertical="center" wrapText="1"/>
    </xf>
    <xf numFmtId="10" fontId="0" fillId="5" borderId="1" pivotButton="0" quotePrefix="0" xfId="0"/>
    <xf numFmtId="165" fontId="0" fillId="5" borderId="1" pivotButton="0" quotePrefix="0" xfId="0"/>
    <xf numFmtId="0" fontId="0" fillId="5" borderId="1" pivotButton="0" quotePrefix="0" xfId="0"/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3" fillId="4" borderId="1" pivotButton="0" quotePrefix="0" xfId="0"/>
    <xf numFmtId="0" fontId="0" fillId="0" borderId="4" pivotButton="0" quotePrefix="0" xfId="0"/>
    <xf numFmtId="165" fontId="4" fillId="4" borderId="1" pivotButton="0" quotePrefix="0" xfId="0"/>
    <xf numFmtId="0" fontId="3" fillId="5" borderId="1" pivotButton="0" quotePrefix="0" xfId="0"/>
    <xf numFmtId="165" fontId="4" fillId="5" borderId="1" pivotButton="0" quotePrefix="0" xfId="0"/>
    <xf numFmtId="10" fontId="4" fillId="4" borderId="1" pivotButton="0" quotePrefix="0" xfId="0"/>
    <xf numFmtId="1" fontId="4" fillId="5" borderId="1" pivotButton="0" quotePrefix="0" xfId="0"/>
    <xf numFmtId="1" fontId="4" fillId="4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0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0" fontId="0" fillId="5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164" fontId="0" fillId="4" borderId="1" pivotButton="0" quotePrefix="0" xfId="0"/>
    <xf numFmtId="165" fontId="0" fillId="3" borderId="1" pivotButton="0" quotePrefix="0" xfId="0"/>
    <xf numFmtId="165" fontId="0" fillId="4" borderId="1" pivotButton="0" quotePrefix="0" xfId="0"/>
    <xf numFmtId="164" fontId="0" fillId="5" borderId="1" pivotButton="0" quotePrefix="0" xfId="0"/>
    <xf numFmtId="165" fontId="0" fillId="5" borderId="1" pivotButton="0" quotePrefix="0" xfId="0"/>
    <xf numFmtId="165" fontId="4" fillId="4" borderId="1" pivotButton="0" quotePrefix="0" xfId="0"/>
    <xf numFmtId="165" fontId="4" fillId="5" borderId="1" pivotButton="0" quotePrefix="0" xfId="0"/>
    <xf numFmtId="165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Producer Contribution vs Government Match by Farm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'Summary'!$A$15:$A$24</f>
            </numRef>
          </cat>
          <val>
            <numRef>
              <f>'Summary'!$B$15:$B$24</f>
            </numRef>
          </val>
        </ser>
        <ser>
          <idx val="1"/>
          <order val="1"/>
          <tx>
            <strRef>
              <f>'Summary'!C14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'Summary'!$A$15:$A$24</f>
            </numRef>
          </cat>
          <val>
            <numRef>
              <f>'Summary'!$C$15:$C$24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Farm Name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Account Balance After Deposit Over Time</a:t>
            </a:r>
          </a:p>
        </rich>
      </tx>
    </title>
    <plotArea>
      <lineChart>
        <grouping val="standard"/>
        <ser>
          <idx val="0"/>
          <order val="0"/>
          <tx>
            <strRef>
              <f>'Summary'!B27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'Summary'!$A$28:$A$37</f>
            </numRef>
          </cat>
          <val>
            <numRef>
              <f>'Summary'!$B$28:$B$37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Contribution 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72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6" customWidth="1" min="3" max="3"/>
    <col width="22" customWidth="1" min="4" max="4"/>
    <col width="20" customWidth="1" min="5" max="5"/>
    <col width="10" customWidth="1" min="6" max="6"/>
    <col width="14" customWidth="1" min="7" max="7"/>
    <col width="13" customWidth="1" min="8" max="8"/>
    <col width="20" customWidth="1" min="9" max="9"/>
    <col width="16" customWidth="1" min="10" max="10"/>
    <col width="20" customWidth="1" min="11" max="11"/>
    <col width="16" customWidth="1" min="12" max="12"/>
    <col width="22" customWidth="1" min="13" max="13"/>
    <col width="26" customWidth="1" min="14" max="14"/>
    <col width="12" customWidth="1" min="15" max="15"/>
    <col width="32" customWidth="1" min="16" max="16"/>
  </cols>
  <sheetData>
    <row r="1" ht="26" customHeight="1">
      <c r="A1" s="1" t="inlineStr">
        <is>
          <t>AgriInvest Contribution Tracker — Canada</t>
        </is>
      </c>
    </row>
    <row r="2" ht="34" customHeight="1">
      <c r="A2" s="2" t="inlineStr">
        <is>
          <t>Transaction ID</t>
        </is>
      </c>
      <c r="B2" s="2" t="inlineStr">
        <is>
          <t>Fiscal Year</t>
        </is>
      </c>
      <c r="C2" s="2" t="inlineStr">
        <is>
          <t>Contribution Date</t>
        </is>
      </c>
      <c r="D2" s="2" t="inlineStr">
        <is>
          <t>Farm Name</t>
        </is>
      </c>
      <c r="E2" s="2" t="inlineStr">
        <is>
          <t>Owner / Operator</t>
        </is>
      </c>
      <c r="F2" s="2" t="inlineStr">
        <is>
          <t>Province</t>
        </is>
      </c>
      <c r="G2" s="2" t="inlineStr">
        <is>
          <t>City</t>
        </is>
      </c>
      <c r="H2" s="2" t="inlineStr">
        <is>
          <t>Program Year</t>
        </is>
      </c>
      <c r="I2" s="2" t="inlineStr">
        <is>
          <t>Eligible Net Sales ($)</t>
        </is>
      </c>
      <c r="J2" s="2" t="inlineStr">
        <is>
          <t>Contribution Rate (%)</t>
        </is>
      </c>
      <c r="K2" s="2" t="inlineStr">
        <is>
          <t>Producer Contribution ($)</t>
        </is>
      </c>
      <c r="L2" s="2" t="inlineStr">
        <is>
          <t>Govt Match ($)</t>
        </is>
      </c>
      <c r="M2" s="2" t="inlineStr">
        <is>
          <t>Total AgriInvest Deposit ($)</t>
        </is>
      </c>
      <c r="N2" s="2" t="inlineStr">
        <is>
          <t>Account Balance After Deposit ($)</t>
        </is>
      </c>
      <c r="O2" s="2" t="inlineStr">
        <is>
          <t>Status</t>
        </is>
      </c>
      <c r="P2" s="2" t="inlineStr">
        <is>
          <t>Notes</t>
        </is>
      </c>
    </row>
    <row r="3">
      <c r="A3" s="3" t="inlineStr">
        <is>
          <t>AGI-2026-001</t>
        </is>
      </c>
      <c r="B3" s="3" t="n">
        <v>2026</v>
      </c>
      <c r="C3" s="36" t="n">
        <v>46067</v>
      </c>
      <c r="D3" s="5" t="inlineStr">
        <is>
          <t>Maple Ridge Acres</t>
        </is>
      </c>
      <c r="E3" s="5" t="inlineStr">
        <is>
          <t>Liam Thompson</t>
        </is>
      </c>
      <c r="F3" s="3" t="inlineStr">
        <is>
          <t>ON</t>
        </is>
      </c>
      <c r="G3" s="3" t="inlineStr">
        <is>
          <t>Toronto</t>
        </is>
      </c>
      <c r="H3" s="3" t="n">
        <v>2026</v>
      </c>
      <c r="I3" s="37" t="n">
        <v>78500</v>
      </c>
      <c r="J3" s="7">
        <f>IF(I3&lt;=100000,0.01,IF(I3&lt;=400000,0.005,0))</f>
        <v/>
      </c>
      <c r="K3" s="38">
        <f>I3*J3</f>
        <v/>
      </c>
      <c r="L3" s="38">
        <f>K3</f>
        <v/>
      </c>
      <c r="M3" s="38">
        <f>K3+L3</f>
        <v/>
      </c>
      <c r="N3" s="38">
        <f>M3</f>
        <v/>
      </c>
      <c r="O3" s="3">
        <f>IF(OR(I3&lt;=0,J3=0),"Review","Active")</f>
        <v/>
      </c>
      <c r="P3" s="9" t="inlineStr">
        <is>
          <t>Within eligible sales threshold</t>
        </is>
      </c>
    </row>
    <row r="4">
      <c r="A4" s="10" t="inlineStr">
        <is>
          <t>AGI-2026-002</t>
        </is>
      </c>
      <c r="B4" s="10" t="n">
        <v>2026</v>
      </c>
      <c r="C4" s="39" t="n">
        <v>46111</v>
      </c>
      <c r="D4" s="12" t="inlineStr">
        <is>
          <t>Prairie Gold Farms</t>
        </is>
      </c>
      <c r="E4" s="12" t="inlineStr">
        <is>
          <t>Emma Chen</t>
        </is>
      </c>
      <c r="F4" s="10" t="inlineStr">
        <is>
          <t>SK</t>
        </is>
      </c>
      <c r="G4" s="10" t="inlineStr">
        <is>
          <t>Saskatoon</t>
        </is>
      </c>
      <c r="H4" s="10" t="n">
        <v>2026</v>
      </c>
      <c r="I4" s="37" t="n">
        <v>125000</v>
      </c>
      <c r="J4" s="13">
        <f>IF(I4&lt;=100000,0.01,IF(I4&lt;=400000,0.005,0))</f>
        <v/>
      </c>
      <c r="K4" s="40">
        <f>I4*J4</f>
        <v/>
      </c>
      <c r="L4" s="40">
        <f>K4</f>
        <v/>
      </c>
      <c r="M4" s="40">
        <f>K4+L4</f>
        <v/>
      </c>
      <c r="N4" s="40">
        <f>IF(ROW()=3,M4,N3+M4)</f>
        <v/>
      </c>
      <c r="O4" s="10">
        <f>IF(OR(I4&lt;=0,J4=0),"Review","Active")</f>
        <v/>
      </c>
      <c r="P4" s="15" t="inlineStr">
        <is>
          <t>Within eligible sales threshold</t>
        </is>
      </c>
    </row>
    <row r="5">
      <c r="A5" s="3" t="inlineStr">
        <is>
          <t>AGI-2026-003</t>
        </is>
      </c>
      <c r="B5" s="3" t="n">
        <v>2026</v>
      </c>
      <c r="C5" s="36" t="n">
        <v>46122</v>
      </c>
      <c r="D5" s="5" t="inlineStr">
        <is>
          <t>North Star Dairy</t>
        </is>
      </c>
      <c r="E5" s="5" t="inlineStr">
        <is>
          <t>Noah Patel</t>
        </is>
      </c>
      <c r="F5" s="3" t="inlineStr">
        <is>
          <t>QC</t>
        </is>
      </c>
      <c r="G5" s="3" t="inlineStr">
        <is>
          <t>Quebec City</t>
        </is>
      </c>
      <c r="H5" s="3" t="n">
        <v>2026</v>
      </c>
      <c r="I5" s="37" t="n">
        <v>42300</v>
      </c>
      <c r="J5" s="7">
        <f>IF(I5&lt;=100000,0.01,IF(I5&lt;=400000,0.005,0))</f>
        <v/>
      </c>
      <c r="K5" s="38">
        <f>I5*J5</f>
        <v/>
      </c>
      <c r="L5" s="38">
        <f>K5</f>
        <v/>
      </c>
      <c r="M5" s="38">
        <f>K5+L5</f>
        <v/>
      </c>
      <c r="N5" s="38">
        <f>IF(ROW()=3,M5,N4+M5)</f>
        <v/>
      </c>
      <c r="O5" s="3">
        <f>IF(OR(I5&lt;=0,J5=0),"Review","Active")</f>
        <v/>
      </c>
      <c r="P5" s="9" t="inlineStr">
        <is>
          <t>Within eligible sales threshold</t>
        </is>
      </c>
    </row>
    <row r="6">
      <c r="A6" s="10" t="inlineStr">
        <is>
          <t>AGI-2026-004</t>
        </is>
      </c>
      <c r="B6" s="10" t="n">
        <v>2026</v>
      </c>
      <c r="C6" s="39" t="n">
        <v>46154</v>
      </c>
      <c r="D6" s="12" t="inlineStr">
        <is>
          <t>Red River Grain Co.</t>
        </is>
      </c>
      <c r="E6" s="12" t="inlineStr">
        <is>
          <t>Olivia Martin</t>
        </is>
      </c>
      <c r="F6" s="10" t="inlineStr">
        <is>
          <t>MB</t>
        </is>
      </c>
      <c r="G6" s="10" t="inlineStr">
        <is>
          <t>Winnipeg</t>
        </is>
      </c>
      <c r="H6" s="10" t="n">
        <v>2026</v>
      </c>
      <c r="I6" s="37" t="n">
        <v>310000</v>
      </c>
      <c r="J6" s="13">
        <f>IF(I6&lt;=100000,0.01,IF(I6&lt;=400000,0.005,0))</f>
        <v/>
      </c>
      <c r="K6" s="40">
        <f>I6*J6</f>
        <v/>
      </c>
      <c r="L6" s="40">
        <f>K6</f>
        <v/>
      </c>
      <c r="M6" s="40">
        <f>K6+L6</f>
        <v/>
      </c>
      <c r="N6" s="40">
        <f>IF(ROW()=3,M6,N5+M6)</f>
        <v/>
      </c>
      <c r="O6" s="10">
        <f>IF(OR(I6&lt;=0,J6=0),"Review","Active")</f>
        <v/>
      </c>
      <c r="P6" s="15" t="inlineStr">
        <is>
          <t>Within eligible sales threshold</t>
        </is>
      </c>
    </row>
    <row r="7">
      <c r="A7" s="3" t="inlineStr">
        <is>
          <t>AGI-2026-005</t>
        </is>
      </c>
      <c r="B7" s="3" t="n">
        <v>2026</v>
      </c>
      <c r="C7" s="36" t="n">
        <v>46178</v>
      </c>
      <c r="D7" s="5" t="inlineStr">
        <is>
          <t>Harbour View Produce</t>
        </is>
      </c>
      <c r="E7" s="5" t="inlineStr">
        <is>
          <t>Lucas Wilson</t>
        </is>
      </c>
      <c r="F7" s="3" t="inlineStr">
        <is>
          <t>NS</t>
        </is>
      </c>
      <c r="G7" s="3" t="inlineStr">
        <is>
          <t>Halifax</t>
        </is>
      </c>
      <c r="H7" s="3" t="n">
        <v>2026</v>
      </c>
      <c r="I7" s="37" t="n">
        <v>96800</v>
      </c>
      <c r="J7" s="7">
        <f>IF(I7&lt;=100000,0.01,IF(I7&lt;=400000,0.005,0))</f>
        <v/>
      </c>
      <c r="K7" s="38">
        <f>I7*J7</f>
        <v/>
      </c>
      <c r="L7" s="38">
        <f>K7</f>
        <v/>
      </c>
      <c r="M7" s="38">
        <f>K7+L7</f>
        <v/>
      </c>
      <c r="N7" s="38">
        <f>IF(ROW()=3,M7,N6+M7)</f>
        <v/>
      </c>
      <c r="O7" s="3">
        <f>IF(OR(I7&lt;=0,J7=0),"Review","Active")</f>
        <v/>
      </c>
      <c r="P7" s="9" t="inlineStr">
        <is>
          <t>Within eligible sales threshold</t>
        </is>
      </c>
    </row>
    <row r="8">
      <c r="A8" s="10" t="inlineStr">
        <is>
          <t>AGI-2026-006</t>
        </is>
      </c>
      <c r="B8" s="10" t="n">
        <v>2026</v>
      </c>
      <c r="C8" s="39" t="n">
        <v>46211</v>
      </c>
      <c r="D8" s="12" t="inlineStr">
        <is>
          <t>Sunrise Horticulture</t>
        </is>
      </c>
      <c r="E8" s="12" t="inlineStr">
        <is>
          <t>Sophie Anderson</t>
        </is>
      </c>
      <c r="F8" s="10" t="inlineStr">
        <is>
          <t>AB</t>
        </is>
      </c>
      <c r="G8" s="10" t="inlineStr">
        <is>
          <t>Calgary</t>
        </is>
      </c>
      <c r="H8" s="10" t="n">
        <v>2026</v>
      </c>
      <c r="I8" s="37" t="n">
        <v>18400</v>
      </c>
      <c r="J8" s="13">
        <f>IF(I8&lt;=100000,0.01,IF(I8&lt;=400000,0.005,0))</f>
        <v/>
      </c>
      <c r="K8" s="40">
        <f>I8*J8</f>
        <v/>
      </c>
      <c r="L8" s="40">
        <f>K8</f>
        <v/>
      </c>
      <c r="M8" s="40">
        <f>K8+L8</f>
        <v/>
      </c>
      <c r="N8" s="40">
        <f>IF(ROW()=3,M8,N7+M8)</f>
        <v/>
      </c>
      <c r="O8" s="10">
        <f>IF(OR(I8&lt;=0,J8=0),"Review","Active")</f>
        <v/>
      </c>
      <c r="P8" s="15" t="inlineStr">
        <is>
          <t>Within eligible sales threshold</t>
        </is>
      </c>
    </row>
    <row r="9">
      <c r="A9" s="3" t="inlineStr">
        <is>
          <t>AGI-2026-007</t>
        </is>
      </c>
      <c r="B9" s="3" t="n">
        <v>2026</v>
      </c>
      <c r="C9" s="36" t="n">
        <v>46223</v>
      </c>
      <c r="D9" s="5" t="inlineStr">
        <is>
          <t>Pacific Coast Berries</t>
        </is>
      </c>
      <c r="E9" s="5" t="inlineStr">
        <is>
          <t>Ethan Brown</t>
        </is>
      </c>
      <c r="F9" s="3" t="inlineStr">
        <is>
          <t>BC</t>
        </is>
      </c>
      <c r="G9" s="3" t="inlineStr">
        <is>
          <t>Victoria</t>
        </is>
      </c>
      <c r="H9" s="3" t="n">
        <v>2026</v>
      </c>
      <c r="I9" s="37" t="n">
        <v>405000</v>
      </c>
      <c r="J9" s="7">
        <f>IF(I9&lt;=100000,0.01,IF(I9&lt;=400000,0.005,0))</f>
        <v/>
      </c>
      <c r="K9" s="38">
        <f>I9*J9</f>
        <v/>
      </c>
      <c r="L9" s="38">
        <f>K9</f>
        <v/>
      </c>
      <c r="M9" s="38">
        <f>K9+L9</f>
        <v/>
      </c>
      <c r="N9" s="38">
        <f>IF(ROW()=3,M9,N8+M9)</f>
        <v/>
      </c>
      <c r="O9" s="3">
        <f>IF(OR(I9&lt;=0,J9=0),"Review","Active")</f>
        <v/>
      </c>
      <c r="P9" s="9" t="inlineStr">
        <is>
          <t>Above $400,000 threshold — 0% match rate, review required</t>
        </is>
      </c>
    </row>
    <row r="10">
      <c r="A10" s="10" t="inlineStr">
        <is>
          <t>AGI-2026-008</t>
        </is>
      </c>
      <c r="B10" s="10" t="n">
        <v>2026</v>
      </c>
      <c r="C10" s="39" t="n">
        <v>46249</v>
      </c>
      <c r="D10" s="12" t="inlineStr">
        <is>
          <t>Lakefront Livestock</t>
        </is>
      </c>
      <c r="E10" s="12" t="inlineStr">
        <is>
          <t>Charlotte Lee</t>
        </is>
      </c>
      <c r="F10" s="10" t="inlineStr">
        <is>
          <t>ON</t>
        </is>
      </c>
      <c r="G10" s="10" t="inlineStr">
        <is>
          <t>Ottawa</t>
        </is>
      </c>
      <c r="H10" s="10" t="n">
        <v>2026</v>
      </c>
      <c r="I10" s="37" t="n">
        <v>160250</v>
      </c>
      <c r="J10" s="13">
        <f>IF(I10&lt;=100000,0.01,IF(I10&lt;=400000,0.005,0))</f>
        <v/>
      </c>
      <c r="K10" s="40">
        <f>I10*J10</f>
        <v/>
      </c>
      <c r="L10" s="40">
        <f>K10</f>
        <v/>
      </c>
      <c r="M10" s="40">
        <f>K10+L10</f>
        <v/>
      </c>
      <c r="N10" s="40">
        <f>IF(ROW()=3,M10,N9+M10)</f>
        <v/>
      </c>
      <c r="O10" s="10">
        <f>IF(OR(I10&lt;=0,J10=0),"Review","Active")</f>
        <v/>
      </c>
      <c r="P10" s="15" t="inlineStr">
        <is>
          <t>Within eligible sales threshold</t>
        </is>
      </c>
    </row>
    <row r="11">
      <c r="A11" s="3" t="inlineStr">
        <is>
          <t>AGI-2026-009</t>
        </is>
      </c>
      <c r="B11" s="3" t="n">
        <v>2026</v>
      </c>
      <c r="C11" s="36" t="n">
        <v>46284</v>
      </c>
      <c r="D11" s="5" t="inlineStr">
        <is>
          <t>Maple Leaf Orchards</t>
        </is>
      </c>
      <c r="E11" s="5" t="inlineStr">
        <is>
          <t>William Nguyen</t>
        </is>
      </c>
      <c r="F11" s="3" t="inlineStr">
        <is>
          <t>NB</t>
        </is>
      </c>
      <c r="G11" s="3" t="inlineStr">
        <is>
          <t>Moncton</t>
        </is>
      </c>
      <c r="H11" s="3" t="n">
        <v>2026</v>
      </c>
      <c r="I11" s="37" t="n">
        <v>59900</v>
      </c>
      <c r="J11" s="7">
        <f>IF(I11&lt;=100000,0.01,IF(I11&lt;=400000,0.005,0))</f>
        <v/>
      </c>
      <c r="K11" s="38">
        <f>I11*J11</f>
        <v/>
      </c>
      <c r="L11" s="38">
        <f>K11</f>
        <v/>
      </c>
      <c r="M11" s="38">
        <f>K11+L11</f>
        <v/>
      </c>
      <c r="N11" s="38">
        <f>IF(ROW()=3,M11,N10+M11)</f>
        <v/>
      </c>
      <c r="O11" s="3">
        <f>IF(OR(I11&lt;=0,J11=0),"Review","Active")</f>
        <v/>
      </c>
      <c r="P11" s="9" t="inlineStr">
        <is>
          <t>Within eligible sales threshold</t>
        </is>
      </c>
    </row>
    <row r="12">
      <c r="A12" s="10" t="inlineStr">
        <is>
          <t>AGI-2026-010</t>
        </is>
      </c>
      <c r="B12" s="10" t="n">
        <v>2026</v>
      </c>
      <c r="C12" s="39" t="n">
        <v>46297</v>
      </c>
      <c r="D12" s="12" t="inlineStr">
        <is>
          <t>Aurora Field Farms</t>
        </is>
      </c>
      <c r="E12" s="12" t="inlineStr">
        <is>
          <t>Ava Campbell</t>
        </is>
      </c>
      <c r="F12" s="10" t="inlineStr">
        <is>
          <t>AB</t>
        </is>
      </c>
      <c r="G12" s="10" t="inlineStr">
        <is>
          <t>Edmonton</t>
        </is>
      </c>
      <c r="H12" s="10" t="n">
        <v>2026</v>
      </c>
      <c r="I12" s="37" t="n">
        <v>230000</v>
      </c>
      <c r="J12" s="13">
        <f>IF(I12&lt;=100000,0.01,IF(I12&lt;=400000,0.005,0))</f>
        <v/>
      </c>
      <c r="K12" s="40">
        <f>I12*J12</f>
        <v/>
      </c>
      <c r="L12" s="40">
        <f>K12</f>
        <v/>
      </c>
      <c r="M12" s="40">
        <f>K12+L12</f>
        <v/>
      </c>
      <c r="N12" s="40">
        <f>IF(ROW()=3,M12,N11+M12)</f>
        <v/>
      </c>
      <c r="O12" s="10">
        <f>IF(OR(I12&lt;=0,J12=0),"Review","Active")</f>
        <v/>
      </c>
      <c r="P12" s="15" t="inlineStr">
        <is>
          <t>Within eligible sales threshold</t>
        </is>
      </c>
    </row>
  </sheetData>
  <mergeCells count="1">
    <mergeCell ref="A1:P1"/>
  </mergeCells>
  <conditionalFormatting sqref="O3:O12">
    <cfRule type="expression" priority="1" dxfId="0" stopIfTrue="1">
      <formula>O3="Review"</formula>
    </cfRule>
    <cfRule type="expression" priority="2" dxfId="1" stopIfTrue="1">
      <formula>O3="Active"</formula>
    </cfRule>
  </conditionalFormatting>
  <conditionalFormatting sqref="M3:M12">
    <cfRule type="expression" priority="3" dxfId="2">
      <formula>M3&gt;0</formula>
    </cfRule>
  </conditionalFormatting>
  <dataValidations count="2">
    <dataValidation sqref="F3:F32" showErrorMessage="1" showInputMessage="1" allowBlank="1" type="list">
      <formula1>"ON,QC,BC,AB,MB,SK,NS,NB,PE,NL,YT,NT,NU"</formula1>
    </dataValidation>
    <dataValidation sqref="O3:O32" showErrorMessage="1" showInputMessage="1" allowBlank="1" type="list">
      <formula1>"Active,Review"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8" customWidth="1" min="3" max="3"/>
    <col width="18" customWidth="1" min="4" max="4"/>
  </cols>
  <sheetData>
    <row r="1" ht="26" customHeight="1">
      <c r="A1" s="16" t="inlineStr">
        <is>
          <t>AgriInvest Annual Summary Dashboard</t>
        </is>
      </c>
    </row>
    <row r="2"/>
    <row r="3">
      <c r="A3" s="17" t="inlineStr">
        <is>
          <t>Key Metrics</t>
        </is>
      </c>
    </row>
    <row r="4">
      <c r="A4" s="18" t="inlineStr">
        <is>
          <t>Total Eligible Net Sales ($)</t>
        </is>
      </c>
      <c r="B4" s="19" t="n"/>
      <c r="C4" s="41">
        <f>IFERROR(SUM(Contributions!I:I),0)</f>
        <v/>
      </c>
      <c r="D4" s="19" t="n"/>
    </row>
    <row r="5">
      <c r="A5" s="21" t="inlineStr">
        <is>
          <t>Total Producer Contributions ($)</t>
        </is>
      </c>
      <c r="B5" s="19" t="n"/>
      <c r="C5" s="42">
        <f>IFERROR(SUM(Contributions!K:K),0)</f>
        <v/>
      </c>
      <c r="D5" s="19" t="n"/>
    </row>
    <row r="6">
      <c r="A6" s="18" t="inlineStr">
        <is>
          <t>Total Government Matching ($)</t>
        </is>
      </c>
      <c r="B6" s="19" t="n"/>
      <c r="C6" s="41">
        <f>IFERROR(SUM(Contributions!L:L),0)</f>
        <v/>
      </c>
      <c r="D6" s="19" t="n"/>
    </row>
    <row r="7">
      <c r="A7" s="21" t="inlineStr">
        <is>
          <t>Highest Single Deposit ($)</t>
        </is>
      </c>
      <c r="B7" s="19" t="n"/>
      <c r="C7" s="42">
        <f>IFERROR(MAX(Contributions!M:M),0)</f>
        <v/>
      </c>
      <c r="D7" s="19" t="n"/>
    </row>
    <row r="8">
      <c r="A8" s="18" t="inlineStr">
        <is>
          <t>Average Contribution Rate (%)</t>
        </is>
      </c>
      <c r="B8" s="19" t="n"/>
      <c r="C8" s="23">
        <f>IFERROR(AVERAGE(Contributions!J:J),0)</f>
        <v/>
      </c>
      <c r="D8" s="19" t="n"/>
    </row>
    <row r="9">
      <c r="A9" s="21" t="inlineStr">
        <is>
          <t>Number of Active Records</t>
        </is>
      </c>
      <c r="B9" s="19" t="n"/>
      <c r="C9" s="24">
        <f>IFERROR(COUNTIF(Contributions!O:O,"Active"),0)</f>
        <v/>
      </c>
      <c r="D9" s="19" t="n"/>
    </row>
    <row r="10">
      <c r="A10" s="18" t="inlineStr">
        <is>
          <t>Records Needing Review</t>
        </is>
      </c>
      <c r="B10" s="19" t="n"/>
      <c r="C10" s="25">
        <f>IFERROR(COUNTIF(Contributions!O:O,"Review"),0)</f>
        <v/>
      </c>
      <c r="D10" s="19" t="n"/>
    </row>
    <row r="11">
      <c r="A11" s="21" t="inlineStr">
        <is>
          <t>Ending Account Balance ($)</t>
        </is>
      </c>
      <c r="B11" s="19" t="n"/>
      <c r="C11" s="42">
        <f>IFERROR(LOOKUP(2,1/(Contributions!N:N&lt;&gt;""),Contributions!N:N),0)</f>
        <v/>
      </c>
      <c r="D11" s="19" t="n"/>
    </row>
    <row r="12"/>
    <row r="13"/>
    <row r="14">
      <c r="A14" s="26" t="inlineStr">
        <is>
          <t>Farm Name</t>
        </is>
      </c>
      <c r="B14" s="26" t="inlineStr">
        <is>
          <t>Producer Contribution ($)</t>
        </is>
      </c>
      <c r="C14" s="26" t="inlineStr">
        <is>
          <t>Govt Match ($)</t>
        </is>
      </c>
    </row>
    <row r="15">
      <c r="A15" s="9">
        <f>Contributions!D3</f>
        <v/>
      </c>
      <c r="B15" s="38">
        <f>Contributions!K3</f>
        <v/>
      </c>
      <c r="C15" s="38">
        <f>Contributions!L3</f>
        <v/>
      </c>
    </row>
    <row r="16">
      <c r="A16" s="15">
        <f>Contributions!D4</f>
        <v/>
      </c>
      <c r="B16" s="40">
        <f>Contributions!K4</f>
        <v/>
      </c>
      <c r="C16" s="40">
        <f>Contributions!L4</f>
        <v/>
      </c>
    </row>
    <row r="17">
      <c r="A17" s="9">
        <f>Contributions!D5</f>
        <v/>
      </c>
      <c r="B17" s="38">
        <f>Contributions!K5</f>
        <v/>
      </c>
      <c r="C17" s="38">
        <f>Contributions!L5</f>
        <v/>
      </c>
    </row>
    <row r="18">
      <c r="A18" s="15">
        <f>Contributions!D6</f>
        <v/>
      </c>
      <c r="B18" s="40">
        <f>Contributions!K6</f>
        <v/>
      </c>
      <c r="C18" s="40">
        <f>Contributions!L6</f>
        <v/>
      </c>
    </row>
    <row r="19">
      <c r="A19" s="9">
        <f>Contributions!D7</f>
        <v/>
      </c>
      <c r="B19" s="38">
        <f>Contributions!K7</f>
        <v/>
      </c>
      <c r="C19" s="38">
        <f>Contributions!L7</f>
        <v/>
      </c>
    </row>
    <row r="20">
      <c r="A20" s="15">
        <f>Contributions!D8</f>
        <v/>
      </c>
      <c r="B20" s="40">
        <f>Contributions!K8</f>
        <v/>
      </c>
      <c r="C20" s="40">
        <f>Contributions!L8</f>
        <v/>
      </c>
    </row>
    <row r="21">
      <c r="A21" s="9">
        <f>Contributions!D9</f>
        <v/>
      </c>
      <c r="B21" s="38">
        <f>Contributions!K9</f>
        <v/>
      </c>
      <c r="C21" s="38">
        <f>Contributions!L9</f>
        <v/>
      </c>
    </row>
    <row r="22">
      <c r="A22" s="15">
        <f>Contributions!D10</f>
        <v/>
      </c>
      <c r="B22" s="40">
        <f>Contributions!K10</f>
        <v/>
      </c>
      <c r="C22" s="40">
        <f>Contributions!L10</f>
        <v/>
      </c>
    </row>
    <row r="23">
      <c r="A23" s="9">
        <f>Contributions!D11</f>
        <v/>
      </c>
      <c r="B23" s="38">
        <f>Contributions!K11</f>
        <v/>
      </c>
      <c r="C23" s="38">
        <f>Contributions!L11</f>
        <v/>
      </c>
    </row>
    <row r="24">
      <c r="A24" s="15">
        <f>Contributions!D12</f>
        <v/>
      </c>
      <c r="B24" s="40">
        <f>Contributions!K12</f>
        <v/>
      </c>
      <c r="C24" s="40">
        <f>Contributions!L12</f>
        <v/>
      </c>
    </row>
    <row r="25"/>
    <row r="26"/>
    <row r="27">
      <c r="A27" s="26" t="inlineStr">
        <is>
          <t>Contribution Date</t>
        </is>
      </c>
      <c r="B27" s="26" t="inlineStr">
        <is>
          <t>Account Balance After Deposit ($)</t>
        </is>
      </c>
    </row>
    <row r="28">
      <c r="A28" s="36">
        <f>Contributions!C3</f>
        <v/>
      </c>
      <c r="B28" s="38">
        <f>Contributions!N3</f>
        <v/>
      </c>
    </row>
    <row r="29">
      <c r="A29" s="39">
        <f>Contributions!C4</f>
        <v/>
      </c>
      <c r="B29" s="40">
        <f>Contributions!N4</f>
        <v/>
      </c>
    </row>
    <row r="30">
      <c r="A30" s="36">
        <f>Contributions!C5</f>
        <v/>
      </c>
      <c r="B30" s="38">
        <f>Contributions!N5</f>
        <v/>
      </c>
    </row>
    <row r="31">
      <c r="A31" s="39">
        <f>Contributions!C6</f>
        <v/>
      </c>
      <c r="B31" s="40">
        <f>Contributions!N6</f>
        <v/>
      </c>
    </row>
    <row r="32">
      <c r="A32" s="36">
        <f>Contributions!C7</f>
        <v/>
      </c>
      <c r="B32" s="38">
        <f>Contributions!N7</f>
        <v/>
      </c>
    </row>
    <row r="33">
      <c r="A33" s="39">
        <f>Contributions!C8</f>
        <v/>
      </c>
      <c r="B33" s="40">
        <f>Contributions!N8</f>
        <v/>
      </c>
    </row>
    <row r="34">
      <c r="A34" s="36">
        <f>Contributions!C9</f>
        <v/>
      </c>
      <c r="B34" s="38">
        <f>Contributions!N9</f>
        <v/>
      </c>
    </row>
    <row r="35">
      <c r="A35" s="39">
        <f>Contributions!C10</f>
        <v/>
      </c>
      <c r="B35" s="40">
        <f>Contributions!N10</f>
        <v/>
      </c>
    </row>
    <row r="36">
      <c r="A36" s="36">
        <f>Contributions!C11</f>
        <v/>
      </c>
      <c r="B36" s="38">
        <f>Contributions!N11</f>
        <v/>
      </c>
    </row>
    <row r="37">
      <c r="A37" s="39">
        <f>Contributions!C12</f>
        <v/>
      </c>
      <c r="B37" s="40">
        <f>Contributions!N12</f>
        <v/>
      </c>
    </row>
  </sheetData>
  <mergeCells count="18">
    <mergeCell ref="A1:D1"/>
    <mergeCell ref="A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20" customWidth="1" min="3" max="3"/>
    <col width="20" customWidth="1" min="4" max="4"/>
  </cols>
  <sheetData>
    <row r="1" ht="26" customHeight="1">
      <c r="A1" s="16" t="inlineStr">
        <is>
          <t>Lookup Tables &amp; Instructions</t>
        </is>
      </c>
    </row>
    <row r="2"/>
    <row r="3">
      <c r="A3" s="17" t="inlineStr">
        <is>
          <t>Contribution Rate Lookup</t>
        </is>
      </c>
    </row>
    <row r="4">
      <c r="A4" s="27" t="inlineStr">
        <is>
          <t>Eligible Net Sales Threshold ($)</t>
        </is>
      </c>
      <c r="B4" s="27" t="inlineStr">
        <is>
          <t>Contribution Rate</t>
        </is>
      </c>
    </row>
    <row r="5">
      <c r="A5" s="43" t="n">
        <v>0</v>
      </c>
      <c r="B5" s="29" t="n">
        <v>0.01</v>
      </c>
    </row>
    <row r="6">
      <c r="A6" s="44" t="n">
        <v>100000</v>
      </c>
      <c r="B6" s="31" t="n">
        <v>0.01</v>
      </c>
    </row>
    <row r="7">
      <c r="A7" s="43" t="n">
        <v>100000.01</v>
      </c>
      <c r="B7" s="29" t="n">
        <v>0.005</v>
      </c>
    </row>
    <row r="8">
      <c r="A8" s="44" t="n">
        <v>400000</v>
      </c>
      <c r="B8" s="31" t="n">
        <v>0.005</v>
      </c>
    </row>
    <row r="9">
      <c r="A9" s="43" t="n">
        <v>400000.01</v>
      </c>
      <c r="B9" s="29" t="n">
        <v>0</v>
      </c>
    </row>
    <row r="10"/>
    <row r="11">
      <c r="A11" s="32" t="inlineStr">
        <is>
          <t>Note: rate applies to lowest matching threshold tier — see Contributions sheet for the applied nested-IF logic.</t>
        </is>
      </c>
    </row>
    <row r="12"/>
    <row r="13">
      <c r="A13" s="33" t="inlineStr">
        <is>
          <t>Alternative VLOOKUP formula for Contribution Rate:</t>
        </is>
      </c>
    </row>
    <row r="14">
      <c r="A14" s="34">
        <f>IF(I2&gt;400000,0,VLOOKUP(I2,'Lookup &amp; Instructions'!A5:B9,2,TRUE))</f>
        <v/>
      </c>
    </row>
    <row r="15"/>
    <row r="16"/>
    <row r="17">
      <c r="A17" s="17" t="inlineStr">
        <is>
          <t>Instructions</t>
        </is>
      </c>
    </row>
    <row r="18" ht="28" customHeight="1">
      <c r="A18" s="35" t="inlineStr">
        <is>
          <t>1. Enter eligible net sales figures and contribution dates in the Contributions sheet using YYYY-MM-DD format.</t>
        </is>
      </c>
    </row>
    <row r="19" ht="28" customHeight="1">
      <c r="A19" s="35" t="inlineStr">
        <is>
          <t>2. Verify that the province code and program year are correct for each transaction before submission.</t>
        </is>
      </c>
    </row>
    <row r="20" ht="28" customHeight="1">
      <c r="A20" s="35" t="inlineStr">
        <is>
          <t>3. Review any row flagged with a 'Review' status — this typically indicates eligible net sales exceeding the $400,000 matching threshold or a zero/negative value.</t>
        </is>
      </c>
    </row>
    <row r="21" ht="28" customHeight="1">
      <c r="A21" s="35" t="inlineStr">
        <is>
          <t>4. AgriInvest contributions are based on annual eligible net sales: 1% up to $100,000, 0.5% between $100,000 and $400,000, and 0% above $400,000.</t>
        </is>
      </c>
    </row>
    <row r="22" ht="28" customHeight="1">
      <c r="A22" s="35" t="inlineStr">
        <is>
          <t>5. Government matching contributions equal the producer's contribution, subject to program limits.</t>
        </is>
      </c>
    </row>
    <row r="23" ht="28" customHeight="1">
      <c r="A23" s="35" t="inlineStr">
        <is>
          <t>6. The Summary sheet aggregates totals automatically — do not edit formula cells directly.</t>
        </is>
      </c>
    </row>
    <row r="24" ht="28" customHeight="1">
      <c r="A24" s="35" t="inlineStr">
        <is>
          <t>7. Pale yellow cells on the Contributions sheet are intended for manual data entry; all other cells contain formulas.</t>
        </is>
      </c>
    </row>
    <row r="25" ht="28" customHeight="1">
      <c r="A25" s="35" t="inlineStr">
        <is>
          <t>8. Consult the current AgriInvest program guide from Agriculture and Agri-Food Canada for the most up-to-date rates and limits.</t>
        </is>
      </c>
    </row>
  </sheetData>
  <mergeCells count="14">
    <mergeCell ref="A1:D1"/>
    <mergeCell ref="A3:B3"/>
    <mergeCell ref="A11:D11"/>
    <mergeCell ref="A13"/>
    <mergeCell ref="A14:D14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2026-07-13T20:34:48Z</dcterms:created>
  <dcterms:modified xmlns:dcterms="http://purl.org/dc/terms/" xmlns:xsi="http://www.w3.org/2001/XMLSchema-instance" xsi:type="dcterms:W3CDTF">2026-07-13T20:34:48Z</dcterms:modified>
</cp:coreProperties>
</file>