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B Estimates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'CCB Estimates'!$A$5:$T$105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F2937"/>
      <sz val="10"/>
    </font>
    <font>
      <name val="Aptos"/>
      <i val="1"/>
      <color rgb="00475569"/>
      <sz val="9"/>
    </font>
    <font>
      <name val="Aptos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8FAFC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0" fontId="1" fillId="7" borderId="0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left" vertical="center"/>
    </xf>
    <xf numFmtId="1" fontId="3" fillId="9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left" vertical="center" wrapText="1"/>
    </xf>
    <xf numFmtId="165" fontId="3" fillId="9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8" borderId="1" pivotButton="0" quotePrefix="0" xfId="0"/>
    <xf numFmtId="0" fontId="4" fillId="5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Annual CCB by Applicant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'CCB Estimates'!Q5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'CCB Estimates'!$B$6:$B$105</f>
            </numRef>
          </cat>
          <val>
            <numRef>
              <f>'CCB Estimates'!$Q$6:$Q$105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Applicant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Annual CCB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AFNI Versus Estimated Annual CCB</a:t>
            </a:r>
          </a:p>
        </rich>
      </tx>
    </title>
    <plotArea>
      <scatterChart>
        <ser>
          <idx val="0"/>
          <order val="0"/>
          <tx>
            <strRef>
              <f>'CCB Estimates'!Q5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xVal>
            <numRef>
              <f>'CCB Estimates'!$F$6:$F$105</f>
            </numRef>
          </x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Adjusted Family Net Income (AFNI)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Annual CCB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Children by Age Group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Dashboard'!N3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 Dashboard'!$M$4:$M$5</f>
            </numRef>
          </cat>
          <val>
            <numRef>
              <f>'Summary Dashboard'!$N$4:$N$5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13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29</row>
      <rowOff>0</rowOff>
    </from>
    <ext cx="396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20" customWidth="1" min="4" max="4"/>
    <col width="16" customWidth="1" min="5" max="5"/>
    <col width="18" customWidth="1" min="6" max="6"/>
    <col width="15" customWidth="1" min="7" max="7"/>
    <col width="17" customWidth="1" min="8" max="8"/>
    <col width="18" customWidth="1" min="9" max="9"/>
    <col width="15" customWidth="1" min="10" max="10"/>
    <col width="14" customWidth="1" min="11" max="11"/>
    <col width="18" customWidth="1" min="12" max="12"/>
    <col width="19" customWidth="1" min="13" max="13"/>
    <col width="18" customWidth="1" min="14" max="14"/>
    <col width="17" customWidth="1" min="15" max="15"/>
    <col width="14" customWidth="1" min="16" max="16"/>
    <col width="18" customWidth="1" min="17" max="17"/>
    <col width="19" customWidth="1" min="18" max="18"/>
    <col width="30" customWidth="1" min="19" max="19"/>
    <col width="28" customWidth="1" min="20" max="20"/>
  </cols>
  <sheetData>
    <row r="1" ht="28" customHeight="1">
      <c r="A1" s="1" t="inlineStr">
        <is>
          <t>Canada Child Benefit (CCB) Estimate — Estimates Only</t>
        </is>
      </c>
    </row>
    <row r="2">
      <c r="A2" s="2" t="inlineStr">
        <is>
          <t>Estimate Date</t>
        </is>
      </c>
      <c r="B2" s="3" t="inlineStr">
        <is>
          <t>2026-01-01</t>
        </is>
      </c>
    </row>
    <row r="3" ht="30" customHeight="1">
      <c r="A3" s="4" t="inlineStr">
        <is>
          <t>Important: This workbook provides illustrative estimates only. Confirm eligibility, benefit rates, thresholds, and official amounts directly with the Canada Revenue Agency (CRA).</t>
        </is>
      </c>
    </row>
    <row r="4"/>
    <row r="5" ht="38" customHeight="1">
      <c r="A5" s="5" t="inlineStr">
        <is>
          <t>Scenario ID</t>
        </is>
      </c>
      <c r="B5" s="5" t="inlineStr">
        <is>
          <t>Applicant Name</t>
        </is>
      </c>
      <c r="C5" s="5" t="inlineStr">
        <is>
          <t>City</t>
        </is>
      </c>
      <c r="D5" s="5" t="inlineStr">
        <is>
          <t>Province</t>
        </is>
      </c>
      <c r="E5" s="5" t="inlineStr">
        <is>
          <t>Marital Status</t>
        </is>
      </c>
      <c r="F5" s="5" t="inlineStr">
        <is>
          <t>Adjusted Family Net Income (AFNI)</t>
        </is>
      </c>
      <c r="G5" s="5" t="inlineStr">
        <is>
          <t>Number of Children</t>
        </is>
      </c>
      <c r="H5" s="5" t="inlineStr">
        <is>
          <t>Children Under Age 6</t>
        </is>
      </c>
      <c r="I5" s="5" t="inlineStr">
        <is>
          <t>Children Age 6–17</t>
        </is>
      </c>
      <c r="J5" s="5" t="inlineStr">
        <is>
          <t>Shared Custody?</t>
        </is>
      </c>
      <c r="K5" s="5" t="inlineStr">
        <is>
          <t>Eligibility Factor</t>
        </is>
      </c>
      <c r="L5" s="5" t="inlineStr">
        <is>
          <t>Under-6 Maximum Benefit</t>
        </is>
      </c>
      <c r="M5" s="5" t="inlineStr">
        <is>
          <t>Age 6–17 Maximum Benefit</t>
        </is>
      </c>
      <c r="N5" s="5" t="inlineStr">
        <is>
          <t>Annual Maximum Benefit</t>
        </is>
      </c>
      <c r="O5" s="5" t="inlineStr">
        <is>
          <t>Phase-Out Threshold</t>
        </is>
      </c>
      <c r="P5" s="5" t="inlineStr">
        <is>
          <t>Phase-Out Rate</t>
        </is>
      </c>
      <c r="Q5" s="5" t="inlineStr">
        <is>
          <t>Estimated Annual CCB</t>
        </is>
      </c>
      <c r="R5" s="5" t="inlineStr">
        <is>
          <t>Estimated Monthly CCB</t>
        </is>
      </c>
      <c r="S5" s="5" t="inlineStr">
        <is>
          <t>GST/HST Credit Review Flag</t>
        </is>
      </c>
      <c r="T5" s="5" t="inlineStr">
        <is>
          <t>Notes</t>
        </is>
      </c>
    </row>
    <row r="6" ht="22" customHeight="1">
      <c r="A6" s="6" t="inlineStr">
        <is>
          <t>CCB-001</t>
        </is>
      </c>
      <c r="B6" s="7" t="inlineStr">
        <is>
          <t>Liam Anderson</t>
        </is>
      </c>
      <c r="C6" s="7" t="inlineStr">
        <is>
          <t>Toronto</t>
        </is>
      </c>
      <c r="D6" s="7" t="inlineStr">
        <is>
          <t>Ontario</t>
        </is>
      </c>
      <c r="E6" s="7" t="inlineStr">
        <is>
          <t>Single</t>
        </is>
      </c>
      <c r="F6" s="8" t="n">
        <v>42500</v>
      </c>
      <c r="G6" s="9" t="n">
        <v>2</v>
      </c>
      <c r="H6" s="9" t="n">
        <v>1</v>
      </c>
      <c r="I6" s="9" t="n">
        <v>1</v>
      </c>
      <c r="J6" s="6" t="inlineStr">
        <is>
          <t>No</t>
        </is>
      </c>
      <c r="K6" s="10">
        <f>IF(COUNTA($A6:$J6)=0,"",IF($J6="Yes",'Assumptions'!$B$8,'Assumptions'!$B$7))</f>
        <v/>
      </c>
      <c r="L6" s="11">
        <f>IF(COUNTA($A6:$J6)=0,"",'Assumptions'!$B$4)</f>
        <v/>
      </c>
      <c r="M6" s="11">
        <f>IF(COUNTA($A6:$J6)=0,"",'Assumptions'!$B$5)</f>
        <v/>
      </c>
      <c r="N6" s="11">
        <f>IF(COUNTA($A6:$J6)=0,"",($H6*'Assumptions'!$B$4)+($I6*'Assumptions'!$B$5))</f>
        <v/>
      </c>
      <c r="O6" s="11">
        <f>IF(COUNTA($A6:$J6)=0,"",IFERROR(VLOOKUP($G6,'Assumptions'!$A$12:$C$15,2,TRUE),0))</f>
        <v/>
      </c>
      <c r="P6" s="10">
        <f>IF(COUNTA($A6:$J6)=0,"",IFERROR(VLOOKUP($G6,'Assumptions'!$A$12:$C$15,3,TRUE),0))</f>
        <v/>
      </c>
      <c r="Q6" s="11">
        <f>IF(COUNTA($A6:$J6)=0,"",MAX(0,($N6-MAX(0,$F6-$O6)*$P6))*$K6)</f>
        <v/>
      </c>
      <c r="R6" s="11">
        <f>IF($Q6="","",$Q6/12)</f>
        <v/>
      </c>
      <c r="S6" s="12">
        <f>IF(COUNTA($A6:$J6)=0,"",IF(OR($F6&gt;150000,$J6="Yes"),"Review eligibility and CRA guidance","Standard estimate"))</f>
        <v/>
      </c>
      <c r="T6" s="7" t="inlineStr">
        <is>
          <t>Illustrative estimate</t>
        </is>
      </c>
    </row>
    <row r="7" ht="22" customHeight="1">
      <c r="A7" s="6" t="inlineStr">
        <is>
          <t>CCB-002</t>
        </is>
      </c>
      <c r="B7" s="7" t="inlineStr">
        <is>
          <t>Emma Tremblay</t>
        </is>
      </c>
      <c r="C7" s="7" t="inlineStr">
        <is>
          <t>Montreal</t>
        </is>
      </c>
      <c r="D7" s="7" t="inlineStr">
        <is>
          <t>Quebec</t>
        </is>
      </c>
      <c r="E7" s="7" t="inlineStr">
        <is>
          <t>Common-law</t>
        </is>
      </c>
      <c r="F7" s="8" t="n">
        <v>58000</v>
      </c>
      <c r="G7" s="9" t="n">
        <v>3</v>
      </c>
      <c r="H7" s="9" t="n">
        <v>0</v>
      </c>
      <c r="I7" s="9" t="n">
        <v>3</v>
      </c>
      <c r="J7" s="6" t="inlineStr">
        <is>
          <t>Yes</t>
        </is>
      </c>
      <c r="K7" s="13">
        <f>IF(COUNTA($A7:$J7)=0,"",IF($J7="Yes",'Assumptions'!$B$8,'Assumptions'!$B$7))</f>
        <v/>
      </c>
      <c r="L7" s="14">
        <f>IF(COUNTA($A7:$J7)=0,"",'Assumptions'!$B$4)</f>
        <v/>
      </c>
      <c r="M7" s="14">
        <f>IF(COUNTA($A7:$J7)=0,"",'Assumptions'!$B$5)</f>
        <v/>
      </c>
      <c r="N7" s="14">
        <f>IF(COUNTA($A7:$J7)=0,"",($H7*'Assumptions'!$B$4)+($I7*'Assumptions'!$B$5))</f>
        <v/>
      </c>
      <c r="O7" s="14">
        <f>IF(COUNTA($A7:$J7)=0,"",IFERROR(VLOOKUP($G7,'Assumptions'!$A$12:$C$15,2,TRUE),0))</f>
        <v/>
      </c>
      <c r="P7" s="13">
        <f>IF(COUNTA($A7:$J7)=0,"",IFERROR(VLOOKUP($G7,'Assumptions'!$A$12:$C$15,3,TRUE),0))</f>
        <v/>
      </c>
      <c r="Q7" s="14">
        <f>IF(COUNTA($A7:$J7)=0,"",MAX(0,($N7-MAX(0,$F7-$O7)*$P7))*$K7)</f>
        <v/>
      </c>
      <c r="R7" s="14">
        <f>IF($Q7="","",$Q7/12)</f>
        <v/>
      </c>
      <c r="S7" s="15">
        <f>IF(COUNTA($A7:$J7)=0,"",IF(OR($F7&gt;150000,$J7="Yes"),"Review eligibility and CRA guidance","Standard estimate"))</f>
        <v/>
      </c>
      <c r="T7" s="7" t="inlineStr">
        <is>
          <t>Shared custody review</t>
        </is>
      </c>
    </row>
    <row r="8" ht="22" customHeight="1">
      <c r="A8" s="6" t="inlineStr">
        <is>
          <t>CCB-003</t>
        </is>
      </c>
      <c r="B8" s="7" t="inlineStr">
        <is>
          <t>Noah Singh</t>
        </is>
      </c>
      <c r="C8" s="7" t="inlineStr">
        <is>
          <t>Vancouver</t>
        </is>
      </c>
      <c r="D8" s="7" t="inlineStr">
        <is>
          <t>British Columbia</t>
        </is>
      </c>
      <c r="E8" s="7" t="inlineStr">
        <is>
          <t>Married</t>
        </is>
      </c>
      <c r="F8" s="8" t="n">
        <v>72500</v>
      </c>
      <c r="G8" s="9" t="n">
        <v>1</v>
      </c>
      <c r="H8" s="9" t="n">
        <v>1</v>
      </c>
      <c r="I8" s="9" t="n">
        <v>0</v>
      </c>
      <c r="J8" s="6" t="inlineStr">
        <is>
          <t>No</t>
        </is>
      </c>
      <c r="K8" s="10">
        <f>IF(COUNTA($A8:$J8)=0,"",IF($J8="Yes",'Assumptions'!$B$8,'Assumptions'!$B$7))</f>
        <v/>
      </c>
      <c r="L8" s="11">
        <f>IF(COUNTA($A8:$J8)=0,"",'Assumptions'!$B$4)</f>
        <v/>
      </c>
      <c r="M8" s="11">
        <f>IF(COUNTA($A8:$J8)=0,"",'Assumptions'!$B$5)</f>
        <v/>
      </c>
      <c r="N8" s="11">
        <f>IF(COUNTA($A8:$J8)=0,"",($H8*'Assumptions'!$B$4)+($I8*'Assumptions'!$B$5))</f>
        <v/>
      </c>
      <c r="O8" s="11">
        <f>IF(COUNTA($A8:$J8)=0,"",IFERROR(VLOOKUP($G8,'Assumptions'!$A$12:$C$15,2,TRUE),0))</f>
        <v/>
      </c>
      <c r="P8" s="10">
        <f>IF(COUNTA($A8:$J8)=0,"",IFERROR(VLOOKUP($G8,'Assumptions'!$A$12:$C$15,3,TRUE),0))</f>
        <v/>
      </c>
      <c r="Q8" s="11">
        <f>IF(COUNTA($A8:$J8)=0,"",MAX(0,($N8-MAX(0,$F8-$O8)*$P8))*$K8)</f>
        <v/>
      </c>
      <c r="R8" s="11">
        <f>IF($Q8="","",$Q8/12)</f>
        <v/>
      </c>
      <c r="S8" s="12">
        <f>IF(COUNTA($A8:$J8)=0,"",IF(OR($F8&gt;150000,$J8="Yes"),"Review eligibility and CRA guidance","Standard estimate"))</f>
        <v/>
      </c>
      <c r="T8" s="7" t="inlineStr">
        <is>
          <t>Verify annual AFNI</t>
        </is>
      </c>
    </row>
    <row r="9" ht="22" customHeight="1">
      <c r="A9" s="6" t="inlineStr">
        <is>
          <t>CCB-004</t>
        </is>
      </c>
      <c r="B9" s="7" t="inlineStr">
        <is>
          <t>Olivia MacDonald</t>
        </is>
      </c>
      <c r="C9" s="7" t="inlineStr">
        <is>
          <t>Halifax</t>
        </is>
      </c>
      <c r="D9" s="7" t="inlineStr">
        <is>
          <t>Nova Scotia</t>
        </is>
      </c>
      <c r="E9" s="7" t="inlineStr">
        <is>
          <t>Single</t>
        </is>
      </c>
      <c r="F9" s="8" t="n">
        <v>89000</v>
      </c>
      <c r="G9" s="9" t="n">
        <v>2</v>
      </c>
      <c r="H9" s="9" t="n">
        <v>0</v>
      </c>
      <c r="I9" s="9" t="n">
        <v>2</v>
      </c>
      <c r="J9" s="6" t="inlineStr">
        <is>
          <t>No</t>
        </is>
      </c>
      <c r="K9" s="13">
        <f>IF(COUNTA($A9:$J9)=0,"",IF($J9="Yes",'Assumptions'!$B$8,'Assumptions'!$B$7))</f>
        <v/>
      </c>
      <c r="L9" s="14">
        <f>IF(COUNTA($A9:$J9)=0,"",'Assumptions'!$B$4)</f>
        <v/>
      </c>
      <c r="M9" s="14">
        <f>IF(COUNTA($A9:$J9)=0,"",'Assumptions'!$B$5)</f>
        <v/>
      </c>
      <c r="N9" s="14">
        <f>IF(COUNTA($A9:$J9)=0,"",($H9*'Assumptions'!$B$4)+($I9*'Assumptions'!$B$5))</f>
        <v/>
      </c>
      <c r="O9" s="14">
        <f>IF(COUNTA($A9:$J9)=0,"",IFERROR(VLOOKUP($G9,'Assumptions'!$A$12:$C$15,2,TRUE),0))</f>
        <v/>
      </c>
      <c r="P9" s="13">
        <f>IF(COUNTA($A9:$J9)=0,"",IFERROR(VLOOKUP($G9,'Assumptions'!$A$12:$C$15,3,TRUE),0))</f>
        <v/>
      </c>
      <c r="Q9" s="14">
        <f>IF(COUNTA($A9:$J9)=0,"",MAX(0,($N9-MAX(0,$F9-$O9)*$P9))*$K9)</f>
        <v/>
      </c>
      <c r="R9" s="14">
        <f>IF($Q9="","",$Q9/12)</f>
        <v/>
      </c>
      <c r="S9" s="15">
        <f>IF(COUNTA($A9:$J9)=0,"",IF(OR($F9&gt;150000,$J9="Yes"),"Review eligibility and CRA guidance","Standard estimate"))</f>
        <v/>
      </c>
      <c r="T9" s="7" t="inlineStr">
        <is>
          <t>Illustrative estimate</t>
        </is>
      </c>
    </row>
    <row r="10" ht="22" customHeight="1">
      <c r="A10" s="6" t="inlineStr">
        <is>
          <t>CCB-005</t>
        </is>
      </c>
      <c r="B10" s="7" t="inlineStr">
        <is>
          <t>Lucas Martin</t>
        </is>
      </c>
      <c r="C10" s="7" t="inlineStr">
        <is>
          <t>Calgary</t>
        </is>
      </c>
      <c r="D10" s="7" t="inlineStr">
        <is>
          <t>Alberta</t>
        </is>
      </c>
      <c r="E10" s="7" t="inlineStr">
        <is>
          <t>Married</t>
        </is>
      </c>
      <c r="F10" s="8" t="n">
        <v>104500</v>
      </c>
      <c r="G10" s="9" t="n">
        <v>4</v>
      </c>
      <c r="H10" s="9" t="n">
        <v>2</v>
      </c>
      <c r="I10" s="9" t="n">
        <v>2</v>
      </c>
      <c r="J10" s="6" t="inlineStr">
        <is>
          <t>Yes</t>
        </is>
      </c>
      <c r="K10" s="10">
        <f>IF(COUNTA($A10:$J10)=0,"",IF($J10="Yes",'Assumptions'!$B$8,'Assumptions'!$B$7))</f>
        <v/>
      </c>
      <c r="L10" s="11">
        <f>IF(COUNTA($A10:$J10)=0,"",'Assumptions'!$B$4)</f>
        <v/>
      </c>
      <c r="M10" s="11">
        <f>IF(COUNTA($A10:$J10)=0,"",'Assumptions'!$B$5)</f>
        <v/>
      </c>
      <c r="N10" s="11">
        <f>IF(COUNTA($A10:$J10)=0,"",($H10*'Assumptions'!$B$4)+($I10*'Assumptions'!$B$5))</f>
        <v/>
      </c>
      <c r="O10" s="11">
        <f>IF(COUNTA($A10:$J10)=0,"",IFERROR(VLOOKUP($G10,'Assumptions'!$A$12:$C$15,2,TRUE),0))</f>
        <v/>
      </c>
      <c r="P10" s="10">
        <f>IF(COUNTA($A10:$J10)=0,"",IFERROR(VLOOKUP($G10,'Assumptions'!$A$12:$C$15,3,TRUE),0))</f>
        <v/>
      </c>
      <c r="Q10" s="11">
        <f>IF(COUNTA($A10:$J10)=0,"",MAX(0,($N10-MAX(0,$F10-$O10)*$P10))*$K10)</f>
        <v/>
      </c>
      <c r="R10" s="11">
        <f>IF($Q10="","",$Q10/12)</f>
        <v/>
      </c>
      <c r="S10" s="12">
        <f>IF(COUNTA($A10:$J10)=0,"",IF(OR($F10&gt;150000,$J10="Yes"),"Review eligibility and CRA guidance","Standard estimate"))</f>
        <v/>
      </c>
      <c r="T10" s="7" t="inlineStr">
        <is>
          <t>Shared custody review</t>
        </is>
      </c>
    </row>
    <row r="11" ht="22" customHeight="1">
      <c r="A11" s="6" t="inlineStr">
        <is>
          <t>CCB-006</t>
        </is>
      </c>
      <c r="B11" s="7" t="inlineStr">
        <is>
          <t>Sophie Nguyen</t>
        </is>
      </c>
      <c r="C11" s="7" t="inlineStr">
        <is>
          <t>Ottawa</t>
        </is>
      </c>
      <c r="D11" s="7" t="inlineStr">
        <is>
          <t>Ontario</t>
        </is>
      </c>
      <c r="E11" s="7" t="inlineStr">
        <is>
          <t>Separated</t>
        </is>
      </c>
      <c r="F11" s="8" t="n">
        <v>121000</v>
      </c>
      <c r="G11" s="9" t="n">
        <v>2</v>
      </c>
      <c r="H11" s="9" t="n">
        <v>1</v>
      </c>
      <c r="I11" s="9" t="n">
        <v>1</v>
      </c>
      <c r="J11" s="6" t="inlineStr">
        <is>
          <t>No</t>
        </is>
      </c>
      <c r="K11" s="13">
        <f>IF(COUNTA($A11:$J11)=0,"",IF($J11="Yes",'Assumptions'!$B$8,'Assumptions'!$B$7))</f>
        <v/>
      </c>
      <c r="L11" s="14">
        <f>IF(COUNTA($A11:$J11)=0,"",'Assumptions'!$B$4)</f>
        <v/>
      </c>
      <c r="M11" s="14">
        <f>IF(COUNTA($A11:$J11)=0,"",'Assumptions'!$B$5)</f>
        <v/>
      </c>
      <c r="N11" s="14">
        <f>IF(COUNTA($A11:$J11)=0,"",($H11*'Assumptions'!$B$4)+($I11*'Assumptions'!$B$5))</f>
        <v/>
      </c>
      <c r="O11" s="14">
        <f>IF(COUNTA($A11:$J11)=0,"",IFERROR(VLOOKUP($G11,'Assumptions'!$A$12:$C$15,2,TRUE),0))</f>
        <v/>
      </c>
      <c r="P11" s="13">
        <f>IF(COUNTA($A11:$J11)=0,"",IFERROR(VLOOKUP($G11,'Assumptions'!$A$12:$C$15,3,TRUE),0))</f>
        <v/>
      </c>
      <c r="Q11" s="14">
        <f>IF(COUNTA($A11:$J11)=0,"",MAX(0,($N11-MAX(0,$F11-$O11)*$P11))*$K11)</f>
        <v/>
      </c>
      <c r="R11" s="14">
        <f>IF($Q11="","",$Q11/12)</f>
        <v/>
      </c>
      <c r="S11" s="15">
        <f>IF(COUNTA($A11:$J11)=0,"",IF(OR($F11&gt;150000,$J11="Yes"),"Review eligibility and CRA guidance","Standard estimate"))</f>
        <v/>
      </c>
      <c r="T11" s="7" t="inlineStr">
        <is>
          <t>Confirm marital status date</t>
        </is>
      </c>
    </row>
    <row r="12" ht="22" customHeight="1">
      <c r="A12" s="6" t="inlineStr">
        <is>
          <t>CCB-007</t>
        </is>
      </c>
      <c r="B12" s="7" t="inlineStr">
        <is>
          <t>Ethan Wilson</t>
        </is>
      </c>
      <c r="C12" s="7" t="inlineStr">
        <is>
          <t>Winnipeg</t>
        </is>
      </c>
      <c r="D12" s="7" t="inlineStr">
        <is>
          <t>Manitoba</t>
        </is>
      </c>
      <c r="E12" s="7" t="inlineStr">
        <is>
          <t>Married</t>
        </is>
      </c>
      <c r="F12" s="8" t="n">
        <v>137500</v>
      </c>
      <c r="G12" s="9" t="n">
        <v>3</v>
      </c>
      <c r="H12" s="9" t="n">
        <v>1</v>
      </c>
      <c r="I12" s="9" t="n">
        <v>2</v>
      </c>
      <c r="J12" s="6" t="inlineStr">
        <is>
          <t>No</t>
        </is>
      </c>
      <c r="K12" s="10">
        <f>IF(COUNTA($A12:$J12)=0,"",IF($J12="Yes",'Assumptions'!$B$8,'Assumptions'!$B$7))</f>
        <v/>
      </c>
      <c r="L12" s="11">
        <f>IF(COUNTA($A12:$J12)=0,"",'Assumptions'!$B$4)</f>
        <v/>
      </c>
      <c r="M12" s="11">
        <f>IF(COUNTA($A12:$J12)=0,"",'Assumptions'!$B$5)</f>
        <v/>
      </c>
      <c r="N12" s="11">
        <f>IF(COUNTA($A12:$J12)=0,"",($H12*'Assumptions'!$B$4)+($I12*'Assumptions'!$B$5))</f>
        <v/>
      </c>
      <c r="O12" s="11">
        <f>IF(COUNTA($A12:$J12)=0,"",IFERROR(VLOOKUP($G12,'Assumptions'!$A$12:$C$15,2,TRUE),0))</f>
        <v/>
      </c>
      <c r="P12" s="10">
        <f>IF(COUNTA($A12:$J12)=0,"",IFERROR(VLOOKUP($G12,'Assumptions'!$A$12:$C$15,3,TRUE),0))</f>
        <v/>
      </c>
      <c r="Q12" s="11">
        <f>IF(COUNTA($A12:$J12)=0,"",MAX(0,($N12-MAX(0,$F12-$O12)*$P12))*$K12)</f>
        <v/>
      </c>
      <c r="R12" s="11">
        <f>IF($Q12="","",$Q12/12)</f>
        <v/>
      </c>
      <c r="S12" s="12">
        <f>IF(COUNTA($A12:$J12)=0,"",IF(OR($F12&gt;150000,$J12="Yes"),"Review eligibility and CRA guidance","Standard estimate"))</f>
        <v/>
      </c>
      <c r="T12" s="7" t="inlineStr">
        <is>
          <t>Review provincial programmes</t>
        </is>
      </c>
    </row>
    <row r="13" ht="22" customHeight="1">
      <c r="A13" s="6" t="inlineStr">
        <is>
          <t>CCB-008</t>
        </is>
      </c>
      <c r="B13" s="7" t="inlineStr">
        <is>
          <t>Charlotte Brown</t>
        </is>
      </c>
      <c r="C13" s="7" t="inlineStr">
        <is>
          <t>Edmonton</t>
        </is>
      </c>
      <c r="D13" s="7" t="inlineStr">
        <is>
          <t>Alberta</t>
        </is>
      </c>
      <c r="E13" s="7" t="inlineStr">
        <is>
          <t>Single</t>
        </is>
      </c>
      <c r="F13" s="8" t="n">
        <v>156000</v>
      </c>
      <c r="G13" s="9" t="n">
        <v>1</v>
      </c>
      <c r="H13" s="9" t="n">
        <v>0</v>
      </c>
      <c r="I13" s="9" t="n">
        <v>1</v>
      </c>
      <c r="J13" s="6" t="inlineStr">
        <is>
          <t>No</t>
        </is>
      </c>
      <c r="K13" s="13">
        <f>IF(COUNTA($A13:$J13)=0,"",IF($J13="Yes",'Assumptions'!$B$8,'Assumptions'!$B$7))</f>
        <v/>
      </c>
      <c r="L13" s="14">
        <f>IF(COUNTA($A13:$J13)=0,"",'Assumptions'!$B$4)</f>
        <v/>
      </c>
      <c r="M13" s="14">
        <f>IF(COUNTA($A13:$J13)=0,"",'Assumptions'!$B$5)</f>
        <v/>
      </c>
      <c r="N13" s="14">
        <f>IF(COUNTA($A13:$J13)=0,"",($H13*'Assumptions'!$B$4)+($I13*'Assumptions'!$B$5))</f>
        <v/>
      </c>
      <c r="O13" s="14">
        <f>IF(COUNTA($A13:$J13)=0,"",IFERROR(VLOOKUP($G13,'Assumptions'!$A$12:$C$15,2,TRUE),0))</f>
        <v/>
      </c>
      <c r="P13" s="13">
        <f>IF(COUNTA($A13:$J13)=0,"",IFERROR(VLOOKUP($G13,'Assumptions'!$A$12:$C$15,3,TRUE),0))</f>
        <v/>
      </c>
      <c r="Q13" s="14">
        <f>IF(COUNTA($A13:$J13)=0,"",MAX(0,($N13-MAX(0,$F13-$O13)*$P13))*$K13)</f>
        <v/>
      </c>
      <c r="R13" s="14">
        <f>IF($Q13="","",$Q13/12)</f>
        <v/>
      </c>
      <c r="S13" s="15">
        <f>IF(COUNTA($A13:$J13)=0,"",IF(OR($F13&gt;150000,$J13="Yes"),"Review eligibility and CRA guidance","Standard estimate"))</f>
        <v/>
      </c>
      <c r="T13" s="7" t="inlineStr">
        <is>
          <t>Higher-income review</t>
        </is>
      </c>
    </row>
    <row r="14" ht="22" customHeight="1">
      <c r="A14" s="6" t="inlineStr">
        <is>
          <t>CCB-009</t>
        </is>
      </c>
      <c r="B14" s="7" t="inlineStr">
        <is>
          <t>William Fraser</t>
        </is>
      </c>
      <c r="C14" s="7" t="inlineStr">
        <is>
          <t>Victoria</t>
        </is>
      </c>
      <c r="D14" s="7" t="inlineStr">
        <is>
          <t>British Columbia</t>
        </is>
      </c>
      <c r="E14" s="7" t="inlineStr">
        <is>
          <t>Common-law</t>
        </is>
      </c>
      <c r="F14" s="8" t="n">
        <v>178000</v>
      </c>
      <c r="G14" s="9" t="n">
        <v>2</v>
      </c>
      <c r="H14" s="9" t="n">
        <v>0</v>
      </c>
      <c r="I14" s="9" t="n">
        <v>2</v>
      </c>
      <c r="J14" s="6" t="inlineStr">
        <is>
          <t>Yes</t>
        </is>
      </c>
      <c r="K14" s="10">
        <f>IF(COUNTA($A14:$J14)=0,"",IF($J14="Yes",'Assumptions'!$B$8,'Assumptions'!$B$7))</f>
        <v/>
      </c>
      <c r="L14" s="11">
        <f>IF(COUNTA($A14:$J14)=0,"",'Assumptions'!$B$4)</f>
        <v/>
      </c>
      <c r="M14" s="11">
        <f>IF(COUNTA($A14:$J14)=0,"",'Assumptions'!$B$5)</f>
        <v/>
      </c>
      <c r="N14" s="11">
        <f>IF(COUNTA($A14:$J14)=0,"",($H14*'Assumptions'!$B$4)+($I14*'Assumptions'!$B$5))</f>
        <v/>
      </c>
      <c r="O14" s="11">
        <f>IF(COUNTA($A14:$J14)=0,"",IFERROR(VLOOKUP($G14,'Assumptions'!$A$12:$C$15,2,TRUE),0))</f>
        <v/>
      </c>
      <c r="P14" s="10">
        <f>IF(COUNTA($A14:$J14)=0,"",IFERROR(VLOOKUP($G14,'Assumptions'!$A$12:$C$15,3,TRUE),0))</f>
        <v/>
      </c>
      <c r="Q14" s="11">
        <f>IF(COUNTA($A14:$J14)=0,"",MAX(0,($N14-MAX(0,$F14-$O14)*$P14))*$K14)</f>
        <v/>
      </c>
      <c r="R14" s="11">
        <f>IF($Q14="","",$Q14/12)</f>
        <v/>
      </c>
      <c r="S14" s="12">
        <f>IF(COUNTA($A14:$J14)=0,"",IF(OR($F14&gt;150000,$J14="Yes"),"Review eligibility and CRA guidance","Standard estimate"))</f>
        <v/>
      </c>
      <c r="T14" s="7" t="inlineStr">
        <is>
          <t>Shared custody and income review</t>
        </is>
      </c>
    </row>
    <row r="15" ht="22" customHeight="1">
      <c r="A15" s="6" t="n"/>
      <c r="B15" s="7" t="n"/>
      <c r="C15" s="7" t="n"/>
      <c r="D15" s="7" t="n"/>
      <c r="E15" s="7" t="n"/>
      <c r="F15" s="8" t="n"/>
      <c r="G15" s="9" t="n"/>
      <c r="H15" s="9" t="n"/>
      <c r="I15" s="9" t="n"/>
      <c r="J15" s="6" t="n"/>
      <c r="K15" s="13">
        <f>IF(COUNTA($A15:$J15)=0,"",IF($J15="Yes",'Assumptions'!$B$8,'Assumptions'!$B$7))</f>
        <v/>
      </c>
      <c r="L15" s="14">
        <f>IF(COUNTA($A15:$J15)=0,"",'Assumptions'!$B$4)</f>
        <v/>
      </c>
      <c r="M15" s="14">
        <f>IF(COUNTA($A15:$J15)=0,"",'Assumptions'!$B$5)</f>
        <v/>
      </c>
      <c r="N15" s="14">
        <f>IF(COUNTA($A15:$J15)=0,"",($H15*'Assumptions'!$B$4)+($I15*'Assumptions'!$B$5))</f>
        <v/>
      </c>
      <c r="O15" s="14">
        <f>IF(COUNTA($A15:$J15)=0,"",IFERROR(VLOOKUP($G15,'Assumptions'!$A$12:$C$15,2,TRUE),0))</f>
        <v/>
      </c>
      <c r="P15" s="13">
        <f>IF(COUNTA($A15:$J15)=0,"",IFERROR(VLOOKUP($G15,'Assumptions'!$A$12:$C$15,3,TRUE),0))</f>
        <v/>
      </c>
      <c r="Q15" s="14">
        <f>IF(COUNTA($A15:$J15)=0,"",MAX(0,($N15-MAX(0,$F15-$O15)*$P15))*$K15)</f>
        <v/>
      </c>
      <c r="R15" s="14">
        <f>IF($Q15="","",$Q15/12)</f>
        <v/>
      </c>
      <c r="S15" s="15">
        <f>IF(COUNTA($A15:$J15)=0,"",IF(OR($F15&gt;150000,$J15="Yes"),"Review eligibility and CRA guidance","Standard estimate"))</f>
        <v/>
      </c>
      <c r="T15" s="7" t="n"/>
    </row>
    <row r="16" ht="22" customHeight="1">
      <c r="A16" s="6" t="n"/>
      <c r="B16" s="7" t="n"/>
      <c r="C16" s="7" t="n"/>
      <c r="D16" s="7" t="n"/>
      <c r="E16" s="7" t="n"/>
      <c r="F16" s="8" t="n"/>
      <c r="G16" s="9" t="n"/>
      <c r="H16" s="9" t="n"/>
      <c r="I16" s="9" t="n"/>
      <c r="J16" s="6" t="n"/>
      <c r="K16" s="10">
        <f>IF(COUNTA($A16:$J16)=0,"",IF($J16="Yes",'Assumptions'!$B$8,'Assumptions'!$B$7))</f>
        <v/>
      </c>
      <c r="L16" s="11">
        <f>IF(COUNTA($A16:$J16)=0,"",'Assumptions'!$B$4)</f>
        <v/>
      </c>
      <c r="M16" s="11">
        <f>IF(COUNTA($A16:$J16)=0,"",'Assumptions'!$B$5)</f>
        <v/>
      </c>
      <c r="N16" s="11">
        <f>IF(COUNTA($A16:$J16)=0,"",($H16*'Assumptions'!$B$4)+($I16*'Assumptions'!$B$5))</f>
        <v/>
      </c>
      <c r="O16" s="11">
        <f>IF(COUNTA($A16:$J16)=0,"",IFERROR(VLOOKUP($G16,'Assumptions'!$A$12:$C$15,2,TRUE),0))</f>
        <v/>
      </c>
      <c r="P16" s="10">
        <f>IF(COUNTA($A16:$J16)=0,"",IFERROR(VLOOKUP($G16,'Assumptions'!$A$12:$C$15,3,TRUE),0))</f>
        <v/>
      </c>
      <c r="Q16" s="11">
        <f>IF(COUNTA($A16:$J16)=0,"",MAX(0,($N16-MAX(0,$F16-$O16)*$P16))*$K16)</f>
        <v/>
      </c>
      <c r="R16" s="11">
        <f>IF($Q16="","",$Q16/12)</f>
        <v/>
      </c>
      <c r="S16" s="12">
        <f>IF(COUNTA($A16:$J16)=0,"",IF(OR($F16&gt;150000,$J16="Yes"),"Review eligibility and CRA guidance","Standard estimate"))</f>
        <v/>
      </c>
      <c r="T16" s="7" t="n"/>
    </row>
    <row r="17" ht="22" customHeight="1">
      <c r="A17" s="6" t="n"/>
      <c r="B17" s="7" t="n"/>
      <c r="C17" s="7" t="n"/>
      <c r="D17" s="7" t="n"/>
      <c r="E17" s="7" t="n"/>
      <c r="F17" s="8" t="n"/>
      <c r="G17" s="9" t="n"/>
      <c r="H17" s="9" t="n"/>
      <c r="I17" s="9" t="n"/>
      <c r="J17" s="6" t="n"/>
      <c r="K17" s="13">
        <f>IF(COUNTA($A17:$J17)=0,"",IF($J17="Yes",'Assumptions'!$B$8,'Assumptions'!$B$7))</f>
        <v/>
      </c>
      <c r="L17" s="14">
        <f>IF(COUNTA($A17:$J17)=0,"",'Assumptions'!$B$4)</f>
        <v/>
      </c>
      <c r="M17" s="14">
        <f>IF(COUNTA($A17:$J17)=0,"",'Assumptions'!$B$5)</f>
        <v/>
      </c>
      <c r="N17" s="14">
        <f>IF(COUNTA($A17:$J17)=0,"",($H17*'Assumptions'!$B$4)+($I17*'Assumptions'!$B$5))</f>
        <v/>
      </c>
      <c r="O17" s="14">
        <f>IF(COUNTA($A17:$J17)=0,"",IFERROR(VLOOKUP($G17,'Assumptions'!$A$12:$C$15,2,TRUE),0))</f>
        <v/>
      </c>
      <c r="P17" s="13">
        <f>IF(COUNTA($A17:$J17)=0,"",IFERROR(VLOOKUP($G17,'Assumptions'!$A$12:$C$15,3,TRUE),0))</f>
        <v/>
      </c>
      <c r="Q17" s="14">
        <f>IF(COUNTA($A17:$J17)=0,"",MAX(0,($N17-MAX(0,$F17-$O17)*$P17))*$K17)</f>
        <v/>
      </c>
      <c r="R17" s="14">
        <f>IF($Q17="","",$Q17/12)</f>
        <v/>
      </c>
      <c r="S17" s="15">
        <f>IF(COUNTA($A17:$J17)=0,"",IF(OR($F17&gt;150000,$J17="Yes"),"Review eligibility and CRA guidance","Standard estimate"))</f>
        <v/>
      </c>
      <c r="T17" s="7" t="n"/>
    </row>
    <row r="18" ht="22" customHeight="1">
      <c r="A18" s="6" t="n"/>
      <c r="B18" s="7" t="n"/>
      <c r="C18" s="7" t="n"/>
      <c r="D18" s="7" t="n"/>
      <c r="E18" s="7" t="n"/>
      <c r="F18" s="8" t="n"/>
      <c r="G18" s="9" t="n"/>
      <c r="H18" s="9" t="n"/>
      <c r="I18" s="9" t="n"/>
      <c r="J18" s="6" t="n"/>
      <c r="K18" s="10">
        <f>IF(COUNTA($A18:$J18)=0,"",IF($J18="Yes",'Assumptions'!$B$8,'Assumptions'!$B$7))</f>
        <v/>
      </c>
      <c r="L18" s="11">
        <f>IF(COUNTA($A18:$J18)=0,"",'Assumptions'!$B$4)</f>
        <v/>
      </c>
      <c r="M18" s="11">
        <f>IF(COUNTA($A18:$J18)=0,"",'Assumptions'!$B$5)</f>
        <v/>
      </c>
      <c r="N18" s="11">
        <f>IF(COUNTA($A18:$J18)=0,"",($H18*'Assumptions'!$B$4)+($I18*'Assumptions'!$B$5))</f>
        <v/>
      </c>
      <c r="O18" s="11">
        <f>IF(COUNTA($A18:$J18)=0,"",IFERROR(VLOOKUP($G18,'Assumptions'!$A$12:$C$15,2,TRUE),0))</f>
        <v/>
      </c>
      <c r="P18" s="10">
        <f>IF(COUNTA($A18:$J18)=0,"",IFERROR(VLOOKUP($G18,'Assumptions'!$A$12:$C$15,3,TRUE),0))</f>
        <v/>
      </c>
      <c r="Q18" s="11">
        <f>IF(COUNTA($A18:$J18)=0,"",MAX(0,($N18-MAX(0,$F18-$O18)*$P18))*$K18)</f>
        <v/>
      </c>
      <c r="R18" s="11">
        <f>IF($Q18="","",$Q18/12)</f>
        <v/>
      </c>
      <c r="S18" s="12">
        <f>IF(COUNTA($A18:$J18)=0,"",IF(OR($F18&gt;150000,$J18="Yes"),"Review eligibility and CRA guidance","Standard estimate"))</f>
        <v/>
      </c>
      <c r="T18" s="7" t="n"/>
    </row>
    <row r="19" ht="22" customHeight="1">
      <c r="A19" s="6" t="n"/>
      <c r="B19" s="7" t="n"/>
      <c r="C19" s="7" t="n"/>
      <c r="D19" s="7" t="n"/>
      <c r="E19" s="7" t="n"/>
      <c r="F19" s="8" t="n"/>
      <c r="G19" s="9" t="n"/>
      <c r="H19" s="9" t="n"/>
      <c r="I19" s="9" t="n"/>
      <c r="J19" s="6" t="n"/>
      <c r="K19" s="13">
        <f>IF(COUNTA($A19:$J19)=0,"",IF($J19="Yes",'Assumptions'!$B$8,'Assumptions'!$B$7))</f>
        <v/>
      </c>
      <c r="L19" s="14">
        <f>IF(COUNTA($A19:$J19)=0,"",'Assumptions'!$B$4)</f>
        <v/>
      </c>
      <c r="M19" s="14">
        <f>IF(COUNTA($A19:$J19)=0,"",'Assumptions'!$B$5)</f>
        <v/>
      </c>
      <c r="N19" s="14">
        <f>IF(COUNTA($A19:$J19)=0,"",($H19*'Assumptions'!$B$4)+($I19*'Assumptions'!$B$5))</f>
        <v/>
      </c>
      <c r="O19" s="14">
        <f>IF(COUNTA($A19:$J19)=0,"",IFERROR(VLOOKUP($G19,'Assumptions'!$A$12:$C$15,2,TRUE),0))</f>
        <v/>
      </c>
      <c r="P19" s="13">
        <f>IF(COUNTA($A19:$J19)=0,"",IFERROR(VLOOKUP($G19,'Assumptions'!$A$12:$C$15,3,TRUE),0))</f>
        <v/>
      </c>
      <c r="Q19" s="14">
        <f>IF(COUNTA($A19:$J19)=0,"",MAX(0,($N19-MAX(0,$F19-$O19)*$P19))*$K19)</f>
        <v/>
      </c>
      <c r="R19" s="14">
        <f>IF($Q19="","",$Q19/12)</f>
        <v/>
      </c>
      <c r="S19" s="15">
        <f>IF(COUNTA($A19:$J19)=0,"",IF(OR($F19&gt;150000,$J19="Yes"),"Review eligibility and CRA guidance","Standard estimate"))</f>
        <v/>
      </c>
      <c r="T19" s="7" t="n"/>
    </row>
    <row r="20" ht="22" customHeight="1">
      <c r="A20" s="6" t="n"/>
      <c r="B20" s="7" t="n"/>
      <c r="C20" s="7" t="n"/>
      <c r="D20" s="7" t="n"/>
      <c r="E20" s="7" t="n"/>
      <c r="F20" s="8" t="n"/>
      <c r="G20" s="9" t="n"/>
      <c r="H20" s="9" t="n"/>
      <c r="I20" s="9" t="n"/>
      <c r="J20" s="6" t="n"/>
      <c r="K20" s="10">
        <f>IF(COUNTA($A20:$J20)=0,"",IF($J20="Yes",'Assumptions'!$B$8,'Assumptions'!$B$7))</f>
        <v/>
      </c>
      <c r="L20" s="11">
        <f>IF(COUNTA($A20:$J20)=0,"",'Assumptions'!$B$4)</f>
        <v/>
      </c>
      <c r="M20" s="11">
        <f>IF(COUNTA($A20:$J20)=0,"",'Assumptions'!$B$5)</f>
        <v/>
      </c>
      <c r="N20" s="11">
        <f>IF(COUNTA($A20:$J20)=0,"",($H20*'Assumptions'!$B$4)+($I20*'Assumptions'!$B$5))</f>
        <v/>
      </c>
      <c r="O20" s="11">
        <f>IF(COUNTA($A20:$J20)=0,"",IFERROR(VLOOKUP($G20,'Assumptions'!$A$12:$C$15,2,TRUE),0))</f>
        <v/>
      </c>
      <c r="P20" s="10">
        <f>IF(COUNTA($A20:$J20)=0,"",IFERROR(VLOOKUP($G20,'Assumptions'!$A$12:$C$15,3,TRUE),0))</f>
        <v/>
      </c>
      <c r="Q20" s="11">
        <f>IF(COUNTA($A20:$J20)=0,"",MAX(0,($N20-MAX(0,$F20-$O20)*$P20))*$K20)</f>
        <v/>
      </c>
      <c r="R20" s="11">
        <f>IF($Q20="","",$Q20/12)</f>
        <v/>
      </c>
      <c r="S20" s="12">
        <f>IF(COUNTA($A20:$J20)=0,"",IF(OR($F20&gt;150000,$J20="Yes"),"Review eligibility and CRA guidance","Standard estimate"))</f>
        <v/>
      </c>
      <c r="T20" s="7" t="n"/>
    </row>
    <row r="21" ht="22" customHeight="1">
      <c r="A21" s="6" t="n"/>
      <c r="B21" s="7" t="n"/>
      <c r="C21" s="7" t="n"/>
      <c r="D21" s="7" t="n"/>
      <c r="E21" s="7" t="n"/>
      <c r="F21" s="8" t="n"/>
      <c r="G21" s="9" t="n"/>
      <c r="H21" s="9" t="n"/>
      <c r="I21" s="9" t="n"/>
      <c r="J21" s="6" t="n"/>
      <c r="K21" s="13">
        <f>IF(COUNTA($A21:$J21)=0,"",IF($J21="Yes",'Assumptions'!$B$8,'Assumptions'!$B$7))</f>
        <v/>
      </c>
      <c r="L21" s="14">
        <f>IF(COUNTA($A21:$J21)=0,"",'Assumptions'!$B$4)</f>
        <v/>
      </c>
      <c r="M21" s="14">
        <f>IF(COUNTA($A21:$J21)=0,"",'Assumptions'!$B$5)</f>
        <v/>
      </c>
      <c r="N21" s="14">
        <f>IF(COUNTA($A21:$J21)=0,"",($H21*'Assumptions'!$B$4)+($I21*'Assumptions'!$B$5))</f>
        <v/>
      </c>
      <c r="O21" s="14">
        <f>IF(COUNTA($A21:$J21)=0,"",IFERROR(VLOOKUP($G21,'Assumptions'!$A$12:$C$15,2,TRUE),0))</f>
        <v/>
      </c>
      <c r="P21" s="13">
        <f>IF(COUNTA($A21:$J21)=0,"",IFERROR(VLOOKUP($G21,'Assumptions'!$A$12:$C$15,3,TRUE),0))</f>
        <v/>
      </c>
      <c r="Q21" s="14">
        <f>IF(COUNTA($A21:$J21)=0,"",MAX(0,($N21-MAX(0,$F21-$O21)*$P21))*$K21)</f>
        <v/>
      </c>
      <c r="R21" s="14">
        <f>IF($Q21="","",$Q21/12)</f>
        <v/>
      </c>
      <c r="S21" s="15">
        <f>IF(COUNTA($A21:$J21)=0,"",IF(OR($F21&gt;150000,$J21="Yes"),"Review eligibility and CRA guidance","Standard estimate"))</f>
        <v/>
      </c>
      <c r="T21" s="7" t="n"/>
    </row>
    <row r="22" ht="22" customHeight="1">
      <c r="A22" s="6" t="n"/>
      <c r="B22" s="7" t="n"/>
      <c r="C22" s="7" t="n"/>
      <c r="D22" s="7" t="n"/>
      <c r="E22" s="7" t="n"/>
      <c r="F22" s="8" t="n"/>
      <c r="G22" s="9" t="n"/>
      <c r="H22" s="9" t="n"/>
      <c r="I22" s="9" t="n"/>
      <c r="J22" s="6" t="n"/>
      <c r="K22" s="10">
        <f>IF(COUNTA($A22:$J22)=0,"",IF($J22="Yes",'Assumptions'!$B$8,'Assumptions'!$B$7))</f>
        <v/>
      </c>
      <c r="L22" s="11">
        <f>IF(COUNTA($A22:$J22)=0,"",'Assumptions'!$B$4)</f>
        <v/>
      </c>
      <c r="M22" s="11">
        <f>IF(COUNTA($A22:$J22)=0,"",'Assumptions'!$B$5)</f>
        <v/>
      </c>
      <c r="N22" s="11">
        <f>IF(COUNTA($A22:$J22)=0,"",($H22*'Assumptions'!$B$4)+($I22*'Assumptions'!$B$5))</f>
        <v/>
      </c>
      <c r="O22" s="11">
        <f>IF(COUNTA($A22:$J22)=0,"",IFERROR(VLOOKUP($G22,'Assumptions'!$A$12:$C$15,2,TRUE),0))</f>
        <v/>
      </c>
      <c r="P22" s="10">
        <f>IF(COUNTA($A22:$J22)=0,"",IFERROR(VLOOKUP($G22,'Assumptions'!$A$12:$C$15,3,TRUE),0))</f>
        <v/>
      </c>
      <c r="Q22" s="11">
        <f>IF(COUNTA($A22:$J22)=0,"",MAX(0,($N22-MAX(0,$F22-$O22)*$P22))*$K22)</f>
        <v/>
      </c>
      <c r="R22" s="11">
        <f>IF($Q22="","",$Q22/12)</f>
        <v/>
      </c>
      <c r="S22" s="12">
        <f>IF(COUNTA($A22:$J22)=0,"",IF(OR($F22&gt;150000,$J22="Yes"),"Review eligibility and CRA guidance","Standard estimate"))</f>
        <v/>
      </c>
      <c r="T22" s="7" t="n"/>
    </row>
    <row r="23" ht="22" customHeight="1">
      <c r="A23" s="6" t="n"/>
      <c r="B23" s="7" t="n"/>
      <c r="C23" s="7" t="n"/>
      <c r="D23" s="7" t="n"/>
      <c r="E23" s="7" t="n"/>
      <c r="F23" s="8" t="n"/>
      <c r="G23" s="9" t="n"/>
      <c r="H23" s="9" t="n"/>
      <c r="I23" s="9" t="n"/>
      <c r="J23" s="6" t="n"/>
      <c r="K23" s="13">
        <f>IF(COUNTA($A23:$J23)=0,"",IF($J23="Yes",'Assumptions'!$B$8,'Assumptions'!$B$7))</f>
        <v/>
      </c>
      <c r="L23" s="14">
        <f>IF(COUNTA($A23:$J23)=0,"",'Assumptions'!$B$4)</f>
        <v/>
      </c>
      <c r="M23" s="14">
        <f>IF(COUNTA($A23:$J23)=0,"",'Assumptions'!$B$5)</f>
        <v/>
      </c>
      <c r="N23" s="14">
        <f>IF(COUNTA($A23:$J23)=0,"",($H23*'Assumptions'!$B$4)+($I23*'Assumptions'!$B$5))</f>
        <v/>
      </c>
      <c r="O23" s="14">
        <f>IF(COUNTA($A23:$J23)=0,"",IFERROR(VLOOKUP($G23,'Assumptions'!$A$12:$C$15,2,TRUE),0))</f>
        <v/>
      </c>
      <c r="P23" s="13">
        <f>IF(COUNTA($A23:$J23)=0,"",IFERROR(VLOOKUP($G23,'Assumptions'!$A$12:$C$15,3,TRUE),0))</f>
        <v/>
      </c>
      <c r="Q23" s="14">
        <f>IF(COUNTA($A23:$J23)=0,"",MAX(0,($N23-MAX(0,$F23-$O23)*$P23))*$K23)</f>
        <v/>
      </c>
      <c r="R23" s="14">
        <f>IF($Q23="","",$Q23/12)</f>
        <v/>
      </c>
      <c r="S23" s="15">
        <f>IF(COUNTA($A23:$J23)=0,"",IF(OR($F23&gt;150000,$J23="Yes"),"Review eligibility and CRA guidance","Standard estimate"))</f>
        <v/>
      </c>
      <c r="T23" s="7" t="n"/>
    </row>
    <row r="24" ht="22" customHeight="1">
      <c r="A24" s="6" t="n"/>
      <c r="B24" s="7" t="n"/>
      <c r="C24" s="7" t="n"/>
      <c r="D24" s="7" t="n"/>
      <c r="E24" s="7" t="n"/>
      <c r="F24" s="8" t="n"/>
      <c r="G24" s="9" t="n"/>
      <c r="H24" s="9" t="n"/>
      <c r="I24" s="9" t="n"/>
      <c r="J24" s="6" t="n"/>
      <c r="K24" s="10">
        <f>IF(COUNTA($A24:$J24)=0,"",IF($J24="Yes",'Assumptions'!$B$8,'Assumptions'!$B$7))</f>
        <v/>
      </c>
      <c r="L24" s="11">
        <f>IF(COUNTA($A24:$J24)=0,"",'Assumptions'!$B$4)</f>
        <v/>
      </c>
      <c r="M24" s="11">
        <f>IF(COUNTA($A24:$J24)=0,"",'Assumptions'!$B$5)</f>
        <v/>
      </c>
      <c r="N24" s="11">
        <f>IF(COUNTA($A24:$J24)=0,"",($H24*'Assumptions'!$B$4)+($I24*'Assumptions'!$B$5))</f>
        <v/>
      </c>
      <c r="O24" s="11">
        <f>IF(COUNTA($A24:$J24)=0,"",IFERROR(VLOOKUP($G24,'Assumptions'!$A$12:$C$15,2,TRUE),0))</f>
        <v/>
      </c>
      <c r="P24" s="10">
        <f>IF(COUNTA($A24:$J24)=0,"",IFERROR(VLOOKUP($G24,'Assumptions'!$A$12:$C$15,3,TRUE),0))</f>
        <v/>
      </c>
      <c r="Q24" s="11">
        <f>IF(COUNTA($A24:$J24)=0,"",MAX(0,($N24-MAX(0,$F24-$O24)*$P24))*$K24)</f>
        <v/>
      </c>
      <c r="R24" s="11">
        <f>IF($Q24="","",$Q24/12)</f>
        <v/>
      </c>
      <c r="S24" s="12">
        <f>IF(COUNTA($A24:$J24)=0,"",IF(OR($F24&gt;150000,$J24="Yes"),"Review eligibility and CRA guidance","Standard estimate"))</f>
        <v/>
      </c>
      <c r="T24" s="7" t="n"/>
    </row>
    <row r="25" ht="22" customHeight="1">
      <c r="A25" s="6" t="n"/>
      <c r="B25" s="7" t="n"/>
      <c r="C25" s="7" t="n"/>
      <c r="D25" s="7" t="n"/>
      <c r="E25" s="7" t="n"/>
      <c r="F25" s="8" t="n"/>
      <c r="G25" s="9" t="n"/>
      <c r="H25" s="9" t="n"/>
      <c r="I25" s="9" t="n"/>
      <c r="J25" s="6" t="n"/>
      <c r="K25" s="13">
        <f>IF(COUNTA($A25:$J25)=0,"",IF($J25="Yes",'Assumptions'!$B$8,'Assumptions'!$B$7))</f>
        <v/>
      </c>
      <c r="L25" s="14">
        <f>IF(COUNTA($A25:$J25)=0,"",'Assumptions'!$B$4)</f>
        <v/>
      </c>
      <c r="M25" s="14">
        <f>IF(COUNTA($A25:$J25)=0,"",'Assumptions'!$B$5)</f>
        <v/>
      </c>
      <c r="N25" s="14">
        <f>IF(COUNTA($A25:$J25)=0,"",($H25*'Assumptions'!$B$4)+($I25*'Assumptions'!$B$5))</f>
        <v/>
      </c>
      <c r="O25" s="14">
        <f>IF(COUNTA($A25:$J25)=0,"",IFERROR(VLOOKUP($G25,'Assumptions'!$A$12:$C$15,2,TRUE),0))</f>
        <v/>
      </c>
      <c r="P25" s="13">
        <f>IF(COUNTA($A25:$J25)=0,"",IFERROR(VLOOKUP($G25,'Assumptions'!$A$12:$C$15,3,TRUE),0))</f>
        <v/>
      </c>
      <c r="Q25" s="14">
        <f>IF(COUNTA($A25:$J25)=0,"",MAX(0,($N25-MAX(0,$F25-$O25)*$P25))*$K25)</f>
        <v/>
      </c>
      <c r="R25" s="14">
        <f>IF($Q25="","",$Q25/12)</f>
        <v/>
      </c>
      <c r="S25" s="15">
        <f>IF(COUNTA($A25:$J25)=0,"",IF(OR($F25&gt;150000,$J25="Yes"),"Review eligibility and CRA guidance","Standard estimate"))</f>
        <v/>
      </c>
      <c r="T25" s="7" t="n"/>
    </row>
    <row r="26" ht="22" customHeight="1">
      <c r="A26" s="6" t="n"/>
      <c r="B26" s="7" t="n"/>
      <c r="C26" s="7" t="n"/>
      <c r="D26" s="7" t="n"/>
      <c r="E26" s="7" t="n"/>
      <c r="F26" s="8" t="n"/>
      <c r="G26" s="9" t="n"/>
      <c r="H26" s="9" t="n"/>
      <c r="I26" s="9" t="n"/>
      <c r="J26" s="6" t="n"/>
      <c r="K26" s="10">
        <f>IF(COUNTA($A26:$J26)=0,"",IF($J26="Yes",'Assumptions'!$B$8,'Assumptions'!$B$7))</f>
        <v/>
      </c>
      <c r="L26" s="11">
        <f>IF(COUNTA($A26:$J26)=0,"",'Assumptions'!$B$4)</f>
        <v/>
      </c>
      <c r="M26" s="11">
        <f>IF(COUNTA($A26:$J26)=0,"",'Assumptions'!$B$5)</f>
        <v/>
      </c>
      <c r="N26" s="11">
        <f>IF(COUNTA($A26:$J26)=0,"",($H26*'Assumptions'!$B$4)+($I26*'Assumptions'!$B$5))</f>
        <v/>
      </c>
      <c r="O26" s="11">
        <f>IF(COUNTA($A26:$J26)=0,"",IFERROR(VLOOKUP($G26,'Assumptions'!$A$12:$C$15,2,TRUE),0))</f>
        <v/>
      </c>
      <c r="P26" s="10">
        <f>IF(COUNTA($A26:$J26)=0,"",IFERROR(VLOOKUP($G26,'Assumptions'!$A$12:$C$15,3,TRUE),0))</f>
        <v/>
      </c>
      <c r="Q26" s="11">
        <f>IF(COUNTA($A26:$J26)=0,"",MAX(0,($N26-MAX(0,$F26-$O26)*$P26))*$K26)</f>
        <v/>
      </c>
      <c r="R26" s="11">
        <f>IF($Q26="","",$Q26/12)</f>
        <v/>
      </c>
      <c r="S26" s="12">
        <f>IF(COUNTA($A26:$J26)=0,"",IF(OR($F26&gt;150000,$J26="Yes"),"Review eligibility and CRA guidance","Standard estimate"))</f>
        <v/>
      </c>
      <c r="T26" s="7" t="n"/>
    </row>
    <row r="27" ht="22" customHeight="1">
      <c r="A27" s="6" t="n"/>
      <c r="B27" s="7" t="n"/>
      <c r="C27" s="7" t="n"/>
      <c r="D27" s="7" t="n"/>
      <c r="E27" s="7" t="n"/>
      <c r="F27" s="8" t="n"/>
      <c r="G27" s="9" t="n"/>
      <c r="H27" s="9" t="n"/>
      <c r="I27" s="9" t="n"/>
      <c r="J27" s="6" t="n"/>
      <c r="K27" s="13">
        <f>IF(COUNTA($A27:$J27)=0,"",IF($J27="Yes",'Assumptions'!$B$8,'Assumptions'!$B$7))</f>
        <v/>
      </c>
      <c r="L27" s="14">
        <f>IF(COUNTA($A27:$J27)=0,"",'Assumptions'!$B$4)</f>
        <v/>
      </c>
      <c r="M27" s="14">
        <f>IF(COUNTA($A27:$J27)=0,"",'Assumptions'!$B$5)</f>
        <v/>
      </c>
      <c r="N27" s="14">
        <f>IF(COUNTA($A27:$J27)=0,"",($H27*'Assumptions'!$B$4)+($I27*'Assumptions'!$B$5))</f>
        <v/>
      </c>
      <c r="O27" s="14">
        <f>IF(COUNTA($A27:$J27)=0,"",IFERROR(VLOOKUP($G27,'Assumptions'!$A$12:$C$15,2,TRUE),0))</f>
        <v/>
      </c>
      <c r="P27" s="13">
        <f>IF(COUNTA($A27:$J27)=0,"",IFERROR(VLOOKUP($G27,'Assumptions'!$A$12:$C$15,3,TRUE),0))</f>
        <v/>
      </c>
      <c r="Q27" s="14">
        <f>IF(COUNTA($A27:$J27)=0,"",MAX(0,($N27-MAX(0,$F27-$O27)*$P27))*$K27)</f>
        <v/>
      </c>
      <c r="R27" s="14">
        <f>IF($Q27="","",$Q27/12)</f>
        <v/>
      </c>
      <c r="S27" s="15">
        <f>IF(COUNTA($A27:$J27)=0,"",IF(OR($F27&gt;150000,$J27="Yes"),"Review eligibility and CRA guidance","Standard estimate"))</f>
        <v/>
      </c>
      <c r="T27" s="7" t="n"/>
    </row>
    <row r="28" ht="22" customHeight="1">
      <c r="A28" s="6" t="n"/>
      <c r="B28" s="7" t="n"/>
      <c r="C28" s="7" t="n"/>
      <c r="D28" s="7" t="n"/>
      <c r="E28" s="7" t="n"/>
      <c r="F28" s="8" t="n"/>
      <c r="G28" s="9" t="n"/>
      <c r="H28" s="9" t="n"/>
      <c r="I28" s="9" t="n"/>
      <c r="J28" s="6" t="n"/>
      <c r="K28" s="10">
        <f>IF(COUNTA($A28:$J28)=0,"",IF($J28="Yes",'Assumptions'!$B$8,'Assumptions'!$B$7))</f>
        <v/>
      </c>
      <c r="L28" s="11">
        <f>IF(COUNTA($A28:$J28)=0,"",'Assumptions'!$B$4)</f>
        <v/>
      </c>
      <c r="M28" s="11">
        <f>IF(COUNTA($A28:$J28)=0,"",'Assumptions'!$B$5)</f>
        <v/>
      </c>
      <c r="N28" s="11">
        <f>IF(COUNTA($A28:$J28)=0,"",($H28*'Assumptions'!$B$4)+($I28*'Assumptions'!$B$5))</f>
        <v/>
      </c>
      <c r="O28" s="11">
        <f>IF(COUNTA($A28:$J28)=0,"",IFERROR(VLOOKUP($G28,'Assumptions'!$A$12:$C$15,2,TRUE),0))</f>
        <v/>
      </c>
      <c r="P28" s="10">
        <f>IF(COUNTA($A28:$J28)=0,"",IFERROR(VLOOKUP($G28,'Assumptions'!$A$12:$C$15,3,TRUE),0))</f>
        <v/>
      </c>
      <c r="Q28" s="11">
        <f>IF(COUNTA($A28:$J28)=0,"",MAX(0,($N28-MAX(0,$F28-$O28)*$P28))*$K28)</f>
        <v/>
      </c>
      <c r="R28" s="11">
        <f>IF($Q28="","",$Q28/12)</f>
        <v/>
      </c>
      <c r="S28" s="12">
        <f>IF(COUNTA($A28:$J28)=0,"",IF(OR($F28&gt;150000,$J28="Yes"),"Review eligibility and CRA guidance","Standard estimate"))</f>
        <v/>
      </c>
      <c r="T28" s="7" t="n"/>
    </row>
    <row r="29" ht="22" customHeight="1">
      <c r="A29" s="6" t="n"/>
      <c r="B29" s="7" t="n"/>
      <c r="C29" s="7" t="n"/>
      <c r="D29" s="7" t="n"/>
      <c r="E29" s="7" t="n"/>
      <c r="F29" s="8" t="n"/>
      <c r="G29" s="9" t="n"/>
      <c r="H29" s="9" t="n"/>
      <c r="I29" s="9" t="n"/>
      <c r="J29" s="6" t="n"/>
      <c r="K29" s="13">
        <f>IF(COUNTA($A29:$J29)=0,"",IF($J29="Yes",'Assumptions'!$B$8,'Assumptions'!$B$7))</f>
        <v/>
      </c>
      <c r="L29" s="14">
        <f>IF(COUNTA($A29:$J29)=0,"",'Assumptions'!$B$4)</f>
        <v/>
      </c>
      <c r="M29" s="14">
        <f>IF(COUNTA($A29:$J29)=0,"",'Assumptions'!$B$5)</f>
        <v/>
      </c>
      <c r="N29" s="14">
        <f>IF(COUNTA($A29:$J29)=0,"",($H29*'Assumptions'!$B$4)+($I29*'Assumptions'!$B$5))</f>
        <v/>
      </c>
      <c r="O29" s="14">
        <f>IF(COUNTA($A29:$J29)=0,"",IFERROR(VLOOKUP($G29,'Assumptions'!$A$12:$C$15,2,TRUE),0))</f>
        <v/>
      </c>
      <c r="P29" s="13">
        <f>IF(COUNTA($A29:$J29)=0,"",IFERROR(VLOOKUP($G29,'Assumptions'!$A$12:$C$15,3,TRUE),0))</f>
        <v/>
      </c>
      <c r="Q29" s="14">
        <f>IF(COUNTA($A29:$J29)=0,"",MAX(0,($N29-MAX(0,$F29-$O29)*$P29))*$K29)</f>
        <v/>
      </c>
      <c r="R29" s="14">
        <f>IF($Q29="","",$Q29/12)</f>
        <v/>
      </c>
      <c r="S29" s="15">
        <f>IF(COUNTA($A29:$J29)=0,"",IF(OR($F29&gt;150000,$J29="Yes"),"Review eligibility and CRA guidance","Standard estimate"))</f>
        <v/>
      </c>
      <c r="T29" s="7" t="n"/>
    </row>
    <row r="30" ht="22" customHeight="1">
      <c r="A30" s="6" t="n"/>
      <c r="B30" s="7" t="n"/>
      <c r="C30" s="7" t="n"/>
      <c r="D30" s="7" t="n"/>
      <c r="E30" s="7" t="n"/>
      <c r="F30" s="8" t="n"/>
      <c r="G30" s="9" t="n"/>
      <c r="H30" s="9" t="n"/>
      <c r="I30" s="9" t="n"/>
      <c r="J30" s="6" t="n"/>
      <c r="K30" s="10">
        <f>IF(COUNTA($A30:$J30)=0,"",IF($J30="Yes",'Assumptions'!$B$8,'Assumptions'!$B$7))</f>
        <v/>
      </c>
      <c r="L30" s="11">
        <f>IF(COUNTA($A30:$J30)=0,"",'Assumptions'!$B$4)</f>
        <v/>
      </c>
      <c r="M30" s="11">
        <f>IF(COUNTA($A30:$J30)=0,"",'Assumptions'!$B$5)</f>
        <v/>
      </c>
      <c r="N30" s="11">
        <f>IF(COUNTA($A30:$J30)=0,"",($H30*'Assumptions'!$B$4)+($I30*'Assumptions'!$B$5))</f>
        <v/>
      </c>
      <c r="O30" s="11">
        <f>IF(COUNTA($A30:$J30)=0,"",IFERROR(VLOOKUP($G30,'Assumptions'!$A$12:$C$15,2,TRUE),0))</f>
        <v/>
      </c>
      <c r="P30" s="10">
        <f>IF(COUNTA($A30:$J30)=0,"",IFERROR(VLOOKUP($G30,'Assumptions'!$A$12:$C$15,3,TRUE),0))</f>
        <v/>
      </c>
      <c r="Q30" s="11">
        <f>IF(COUNTA($A30:$J30)=0,"",MAX(0,($N30-MAX(0,$F30-$O30)*$P30))*$K30)</f>
        <v/>
      </c>
      <c r="R30" s="11">
        <f>IF($Q30="","",$Q30/12)</f>
        <v/>
      </c>
      <c r="S30" s="12">
        <f>IF(COUNTA($A30:$J30)=0,"",IF(OR($F30&gt;150000,$J30="Yes"),"Review eligibility and CRA guidance","Standard estimate"))</f>
        <v/>
      </c>
      <c r="T30" s="7" t="n"/>
    </row>
    <row r="31" ht="22" customHeight="1">
      <c r="A31" s="6" t="n"/>
      <c r="B31" s="7" t="n"/>
      <c r="C31" s="7" t="n"/>
      <c r="D31" s="7" t="n"/>
      <c r="E31" s="7" t="n"/>
      <c r="F31" s="8" t="n"/>
      <c r="G31" s="9" t="n"/>
      <c r="H31" s="9" t="n"/>
      <c r="I31" s="9" t="n"/>
      <c r="J31" s="6" t="n"/>
      <c r="K31" s="13">
        <f>IF(COUNTA($A31:$J31)=0,"",IF($J31="Yes",'Assumptions'!$B$8,'Assumptions'!$B$7))</f>
        <v/>
      </c>
      <c r="L31" s="14">
        <f>IF(COUNTA($A31:$J31)=0,"",'Assumptions'!$B$4)</f>
        <v/>
      </c>
      <c r="M31" s="14">
        <f>IF(COUNTA($A31:$J31)=0,"",'Assumptions'!$B$5)</f>
        <v/>
      </c>
      <c r="N31" s="14">
        <f>IF(COUNTA($A31:$J31)=0,"",($H31*'Assumptions'!$B$4)+($I31*'Assumptions'!$B$5))</f>
        <v/>
      </c>
      <c r="O31" s="14">
        <f>IF(COUNTA($A31:$J31)=0,"",IFERROR(VLOOKUP($G31,'Assumptions'!$A$12:$C$15,2,TRUE),0))</f>
        <v/>
      </c>
      <c r="P31" s="13">
        <f>IF(COUNTA($A31:$J31)=0,"",IFERROR(VLOOKUP($G31,'Assumptions'!$A$12:$C$15,3,TRUE),0))</f>
        <v/>
      </c>
      <c r="Q31" s="14">
        <f>IF(COUNTA($A31:$J31)=0,"",MAX(0,($N31-MAX(0,$F31-$O31)*$P31))*$K31)</f>
        <v/>
      </c>
      <c r="R31" s="14">
        <f>IF($Q31="","",$Q31/12)</f>
        <v/>
      </c>
      <c r="S31" s="15">
        <f>IF(COUNTA($A31:$J31)=0,"",IF(OR($F31&gt;150000,$J31="Yes"),"Review eligibility and CRA guidance","Standard estimate"))</f>
        <v/>
      </c>
      <c r="T31" s="7" t="n"/>
    </row>
    <row r="32" ht="22" customHeight="1">
      <c r="A32" s="6" t="n"/>
      <c r="B32" s="7" t="n"/>
      <c r="C32" s="7" t="n"/>
      <c r="D32" s="7" t="n"/>
      <c r="E32" s="7" t="n"/>
      <c r="F32" s="8" t="n"/>
      <c r="G32" s="9" t="n"/>
      <c r="H32" s="9" t="n"/>
      <c r="I32" s="9" t="n"/>
      <c r="J32" s="6" t="n"/>
      <c r="K32" s="10">
        <f>IF(COUNTA($A32:$J32)=0,"",IF($J32="Yes",'Assumptions'!$B$8,'Assumptions'!$B$7))</f>
        <v/>
      </c>
      <c r="L32" s="11">
        <f>IF(COUNTA($A32:$J32)=0,"",'Assumptions'!$B$4)</f>
        <v/>
      </c>
      <c r="M32" s="11">
        <f>IF(COUNTA($A32:$J32)=0,"",'Assumptions'!$B$5)</f>
        <v/>
      </c>
      <c r="N32" s="11">
        <f>IF(COUNTA($A32:$J32)=0,"",($H32*'Assumptions'!$B$4)+($I32*'Assumptions'!$B$5))</f>
        <v/>
      </c>
      <c r="O32" s="11">
        <f>IF(COUNTA($A32:$J32)=0,"",IFERROR(VLOOKUP($G32,'Assumptions'!$A$12:$C$15,2,TRUE),0))</f>
        <v/>
      </c>
      <c r="P32" s="10">
        <f>IF(COUNTA($A32:$J32)=0,"",IFERROR(VLOOKUP($G32,'Assumptions'!$A$12:$C$15,3,TRUE),0))</f>
        <v/>
      </c>
      <c r="Q32" s="11">
        <f>IF(COUNTA($A32:$J32)=0,"",MAX(0,($N32-MAX(0,$F32-$O32)*$P32))*$K32)</f>
        <v/>
      </c>
      <c r="R32" s="11">
        <f>IF($Q32="","",$Q32/12)</f>
        <v/>
      </c>
      <c r="S32" s="12">
        <f>IF(COUNTA($A32:$J32)=0,"",IF(OR($F32&gt;150000,$J32="Yes"),"Review eligibility and CRA guidance","Standard estimate"))</f>
        <v/>
      </c>
      <c r="T32" s="7" t="n"/>
    </row>
    <row r="33" ht="22" customHeight="1">
      <c r="A33" s="6" t="n"/>
      <c r="B33" s="7" t="n"/>
      <c r="C33" s="7" t="n"/>
      <c r="D33" s="7" t="n"/>
      <c r="E33" s="7" t="n"/>
      <c r="F33" s="8" t="n"/>
      <c r="G33" s="9" t="n"/>
      <c r="H33" s="9" t="n"/>
      <c r="I33" s="9" t="n"/>
      <c r="J33" s="6" t="n"/>
      <c r="K33" s="13">
        <f>IF(COUNTA($A33:$J33)=0,"",IF($J33="Yes",'Assumptions'!$B$8,'Assumptions'!$B$7))</f>
        <v/>
      </c>
      <c r="L33" s="14">
        <f>IF(COUNTA($A33:$J33)=0,"",'Assumptions'!$B$4)</f>
        <v/>
      </c>
      <c r="M33" s="14">
        <f>IF(COUNTA($A33:$J33)=0,"",'Assumptions'!$B$5)</f>
        <v/>
      </c>
      <c r="N33" s="14">
        <f>IF(COUNTA($A33:$J33)=0,"",($H33*'Assumptions'!$B$4)+($I33*'Assumptions'!$B$5))</f>
        <v/>
      </c>
      <c r="O33" s="14">
        <f>IF(COUNTA($A33:$J33)=0,"",IFERROR(VLOOKUP($G33,'Assumptions'!$A$12:$C$15,2,TRUE),0))</f>
        <v/>
      </c>
      <c r="P33" s="13">
        <f>IF(COUNTA($A33:$J33)=0,"",IFERROR(VLOOKUP($G33,'Assumptions'!$A$12:$C$15,3,TRUE),0))</f>
        <v/>
      </c>
      <c r="Q33" s="14">
        <f>IF(COUNTA($A33:$J33)=0,"",MAX(0,($N33-MAX(0,$F33-$O33)*$P33))*$K33)</f>
        <v/>
      </c>
      <c r="R33" s="14">
        <f>IF($Q33="","",$Q33/12)</f>
        <v/>
      </c>
      <c r="S33" s="15">
        <f>IF(COUNTA($A33:$J33)=0,"",IF(OR($F33&gt;150000,$J33="Yes"),"Review eligibility and CRA guidance","Standard estimate"))</f>
        <v/>
      </c>
      <c r="T33" s="7" t="n"/>
    </row>
    <row r="34" ht="22" customHeight="1">
      <c r="A34" s="6" t="n"/>
      <c r="B34" s="7" t="n"/>
      <c r="C34" s="7" t="n"/>
      <c r="D34" s="7" t="n"/>
      <c r="E34" s="7" t="n"/>
      <c r="F34" s="8" t="n"/>
      <c r="G34" s="9" t="n"/>
      <c r="H34" s="9" t="n"/>
      <c r="I34" s="9" t="n"/>
      <c r="J34" s="6" t="n"/>
      <c r="K34" s="10">
        <f>IF(COUNTA($A34:$J34)=0,"",IF($J34="Yes",'Assumptions'!$B$8,'Assumptions'!$B$7))</f>
        <v/>
      </c>
      <c r="L34" s="11">
        <f>IF(COUNTA($A34:$J34)=0,"",'Assumptions'!$B$4)</f>
        <v/>
      </c>
      <c r="M34" s="11">
        <f>IF(COUNTA($A34:$J34)=0,"",'Assumptions'!$B$5)</f>
        <v/>
      </c>
      <c r="N34" s="11">
        <f>IF(COUNTA($A34:$J34)=0,"",($H34*'Assumptions'!$B$4)+($I34*'Assumptions'!$B$5))</f>
        <v/>
      </c>
      <c r="O34" s="11">
        <f>IF(COUNTA($A34:$J34)=0,"",IFERROR(VLOOKUP($G34,'Assumptions'!$A$12:$C$15,2,TRUE),0))</f>
        <v/>
      </c>
      <c r="P34" s="10">
        <f>IF(COUNTA($A34:$J34)=0,"",IFERROR(VLOOKUP($G34,'Assumptions'!$A$12:$C$15,3,TRUE),0))</f>
        <v/>
      </c>
      <c r="Q34" s="11">
        <f>IF(COUNTA($A34:$J34)=0,"",MAX(0,($N34-MAX(0,$F34-$O34)*$P34))*$K34)</f>
        <v/>
      </c>
      <c r="R34" s="11">
        <f>IF($Q34="","",$Q34/12)</f>
        <v/>
      </c>
      <c r="S34" s="12">
        <f>IF(COUNTA($A34:$J34)=0,"",IF(OR($F34&gt;150000,$J34="Yes"),"Review eligibility and CRA guidance","Standard estimate"))</f>
        <v/>
      </c>
      <c r="T34" s="7" t="n"/>
    </row>
    <row r="35" ht="22" customHeight="1">
      <c r="A35" s="6" t="n"/>
      <c r="B35" s="7" t="n"/>
      <c r="C35" s="7" t="n"/>
      <c r="D35" s="7" t="n"/>
      <c r="E35" s="7" t="n"/>
      <c r="F35" s="8" t="n"/>
      <c r="G35" s="9" t="n"/>
      <c r="H35" s="9" t="n"/>
      <c r="I35" s="9" t="n"/>
      <c r="J35" s="6" t="n"/>
      <c r="K35" s="13">
        <f>IF(COUNTA($A35:$J35)=0,"",IF($J35="Yes",'Assumptions'!$B$8,'Assumptions'!$B$7))</f>
        <v/>
      </c>
      <c r="L35" s="14">
        <f>IF(COUNTA($A35:$J35)=0,"",'Assumptions'!$B$4)</f>
        <v/>
      </c>
      <c r="M35" s="14">
        <f>IF(COUNTA($A35:$J35)=0,"",'Assumptions'!$B$5)</f>
        <v/>
      </c>
      <c r="N35" s="14">
        <f>IF(COUNTA($A35:$J35)=0,"",($H35*'Assumptions'!$B$4)+($I35*'Assumptions'!$B$5))</f>
        <v/>
      </c>
      <c r="O35" s="14">
        <f>IF(COUNTA($A35:$J35)=0,"",IFERROR(VLOOKUP($G35,'Assumptions'!$A$12:$C$15,2,TRUE),0))</f>
        <v/>
      </c>
      <c r="P35" s="13">
        <f>IF(COUNTA($A35:$J35)=0,"",IFERROR(VLOOKUP($G35,'Assumptions'!$A$12:$C$15,3,TRUE),0))</f>
        <v/>
      </c>
      <c r="Q35" s="14">
        <f>IF(COUNTA($A35:$J35)=0,"",MAX(0,($N35-MAX(0,$F35-$O35)*$P35))*$K35)</f>
        <v/>
      </c>
      <c r="R35" s="14">
        <f>IF($Q35="","",$Q35/12)</f>
        <v/>
      </c>
      <c r="S35" s="15">
        <f>IF(COUNTA($A35:$J35)=0,"",IF(OR($F35&gt;150000,$J35="Yes"),"Review eligibility and CRA guidance","Standard estimate"))</f>
        <v/>
      </c>
      <c r="T35" s="7" t="n"/>
    </row>
    <row r="36" ht="22" customHeight="1">
      <c r="A36" s="6" t="n"/>
      <c r="B36" s="7" t="n"/>
      <c r="C36" s="7" t="n"/>
      <c r="D36" s="7" t="n"/>
      <c r="E36" s="7" t="n"/>
      <c r="F36" s="8" t="n"/>
      <c r="G36" s="9" t="n"/>
      <c r="H36" s="9" t="n"/>
      <c r="I36" s="9" t="n"/>
      <c r="J36" s="6" t="n"/>
      <c r="K36" s="10">
        <f>IF(COUNTA($A36:$J36)=0,"",IF($J36="Yes",'Assumptions'!$B$8,'Assumptions'!$B$7))</f>
        <v/>
      </c>
      <c r="L36" s="11">
        <f>IF(COUNTA($A36:$J36)=0,"",'Assumptions'!$B$4)</f>
        <v/>
      </c>
      <c r="M36" s="11">
        <f>IF(COUNTA($A36:$J36)=0,"",'Assumptions'!$B$5)</f>
        <v/>
      </c>
      <c r="N36" s="11">
        <f>IF(COUNTA($A36:$J36)=0,"",($H36*'Assumptions'!$B$4)+($I36*'Assumptions'!$B$5))</f>
        <v/>
      </c>
      <c r="O36" s="11">
        <f>IF(COUNTA($A36:$J36)=0,"",IFERROR(VLOOKUP($G36,'Assumptions'!$A$12:$C$15,2,TRUE),0))</f>
        <v/>
      </c>
      <c r="P36" s="10">
        <f>IF(COUNTA($A36:$J36)=0,"",IFERROR(VLOOKUP($G36,'Assumptions'!$A$12:$C$15,3,TRUE),0))</f>
        <v/>
      </c>
      <c r="Q36" s="11">
        <f>IF(COUNTA($A36:$J36)=0,"",MAX(0,($N36-MAX(0,$F36-$O36)*$P36))*$K36)</f>
        <v/>
      </c>
      <c r="R36" s="11">
        <f>IF($Q36="","",$Q36/12)</f>
        <v/>
      </c>
      <c r="S36" s="12">
        <f>IF(COUNTA($A36:$J36)=0,"",IF(OR($F36&gt;150000,$J36="Yes"),"Review eligibility and CRA guidance","Standard estimate"))</f>
        <v/>
      </c>
      <c r="T36" s="7" t="n"/>
    </row>
    <row r="37" ht="22" customHeight="1">
      <c r="A37" s="6" t="n"/>
      <c r="B37" s="7" t="n"/>
      <c r="C37" s="7" t="n"/>
      <c r="D37" s="7" t="n"/>
      <c r="E37" s="7" t="n"/>
      <c r="F37" s="8" t="n"/>
      <c r="G37" s="9" t="n"/>
      <c r="H37" s="9" t="n"/>
      <c r="I37" s="9" t="n"/>
      <c r="J37" s="6" t="n"/>
      <c r="K37" s="13">
        <f>IF(COUNTA($A37:$J37)=0,"",IF($J37="Yes",'Assumptions'!$B$8,'Assumptions'!$B$7))</f>
        <v/>
      </c>
      <c r="L37" s="14">
        <f>IF(COUNTA($A37:$J37)=0,"",'Assumptions'!$B$4)</f>
        <v/>
      </c>
      <c r="M37" s="14">
        <f>IF(COUNTA($A37:$J37)=0,"",'Assumptions'!$B$5)</f>
        <v/>
      </c>
      <c r="N37" s="14">
        <f>IF(COUNTA($A37:$J37)=0,"",($H37*'Assumptions'!$B$4)+($I37*'Assumptions'!$B$5))</f>
        <v/>
      </c>
      <c r="O37" s="14">
        <f>IF(COUNTA($A37:$J37)=0,"",IFERROR(VLOOKUP($G37,'Assumptions'!$A$12:$C$15,2,TRUE),0))</f>
        <v/>
      </c>
      <c r="P37" s="13">
        <f>IF(COUNTA($A37:$J37)=0,"",IFERROR(VLOOKUP($G37,'Assumptions'!$A$12:$C$15,3,TRUE),0))</f>
        <v/>
      </c>
      <c r="Q37" s="14">
        <f>IF(COUNTA($A37:$J37)=0,"",MAX(0,($N37-MAX(0,$F37-$O37)*$P37))*$K37)</f>
        <v/>
      </c>
      <c r="R37" s="14">
        <f>IF($Q37="","",$Q37/12)</f>
        <v/>
      </c>
      <c r="S37" s="15">
        <f>IF(COUNTA($A37:$J37)=0,"",IF(OR($F37&gt;150000,$J37="Yes"),"Review eligibility and CRA guidance","Standard estimate"))</f>
        <v/>
      </c>
      <c r="T37" s="7" t="n"/>
    </row>
    <row r="38" ht="22" customHeight="1">
      <c r="A38" s="6" t="n"/>
      <c r="B38" s="7" t="n"/>
      <c r="C38" s="7" t="n"/>
      <c r="D38" s="7" t="n"/>
      <c r="E38" s="7" t="n"/>
      <c r="F38" s="8" t="n"/>
      <c r="G38" s="9" t="n"/>
      <c r="H38" s="9" t="n"/>
      <c r="I38" s="9" t="n"/>
      <c r="J38" s="6" t="n"/>
      <c r="K38" s="10">
        <f>IF(COUNTA($A38:$J38)=0,"",IF($J38="Yes",'Assumptions'!$B$8,'Assumptions'!$B$7))</f>
        <v/>
      </c>
      <c r="L38" s="11">
        <f>IF(COUNTA($A38:$J38)=0,"",'Assumptions'!$B$4)</f>
        <v/>
      </c>
      <c r="M38" s="11">
        <f>IF(COUNTA($A38:$J38)=0,"",'Assumptions'!$B$5)</f>
        <v/>
      </c>
      <c r="N38" s="11">
        <f>IF(COUNTA($A38:$J38)=0,"",($H38*'Assumptions'!$B$4)+($I38*'Assumptions'!$B$5))</f>
        <v/>
      </c>
      <c r="O38" s="11">
        <f>IF(COUNTA($A38:$J38)=0,"",IFERROR(VLOOKUP($G38,'Assumptions'!$A$12:$C$15,2,TRUE),0))</f>
        <v/>
      </c>
      <c r="P38" s="10">
        <f>IF(COUNTA($A38:$J38)=0,"",IFERROR(VLOOKUP($G38,'Assumptions'!$A$12:$C$15,3,TRUE),0))</f>
        <v/>
      </c>
      <c r="Q38" s="11">
        <f>IF(COUNTA($A38:$J38)=0,"",MAX(0,($N38-MAX(0,$F38-$O38)*$P38))*$K38)</f>
        <v/>
      </c>
      <c r="R38" s="11">
        <f>IF($Q38="","",$Q38/12)</f>
        <v/>
      </c>
      <c r="S38" s="12">
        <f>IF(COUNTA($A38:$J38)=0,"",IF(OR($F38&gt;150000,$J38="Yes"),"Review eligibility and CRA guidance","Standard estimate"))</f>
        <v/>
      </c>
      <c r="T38" s="7" t="n"/>
    </row>
    <row r="39" ht="22" customHeight="1">
      <c r="A39" s="6" t="n"/>
      <c r="B39" s="7" t="n"/>
      <c r="C39" s="7" t="n"/>
      <c r="D39" s="7" t="n"/>
      <c r="E39" s="7" t="n"/>
      <c r="F39" s="8" t="n"/>
      <c r="G39" s="9" t="n"/>
      <c r="H39" s="9" t="n"/>
      <c r="I39" s="9" t="n"/>
      <c r="J39" s="6" t="n"/>
      <c r="K39" s="13">
        <f>IF(COUNTA($A39:$J39)=0,"",IF($J39="Yes",'Assumptions'!$B$8,'Assumptions'!$B$7))</f>
        <v/>
      </c>
      <c r="L39" s="14">
        <f>IF(COUNTA($A39:$J39)=0,"",'Assumptions'!$B$4)</f>
        <v/>
      </c>
      <c r="M39" s="14">
        <f>IF(COUNTA($A39:$J39)=0,"",'Assumptions'!$B$5)</f>
        <v/>
      </c>
      <c r="N39" s="14">
        <f>IF(COUNTA($A39:$J39)=0,"",($H39*'Assumptions'!$B$4)+($I39*'Assumptions'!$B$5))</f>
        <v/>
      </c>
      <c r="O39" s="14">
        <f>IF(COUNTA($A39:$J39)=0,"",IFERROR(VLOOKUP($G39,'Assumptions'!$A$12:$C$15,2,TRUE),0))</f>
        <v/>
      </c>
      <c r="P39" s="13">
        <f>IF(COUNTA($A39:$J39)=0,"",IFERROR(VLOOKUP($G39,'Assumptions'!$A$12:$C$15,3,TRUE),0))</f>
        <v/>
      </c>
      <c r="Q39" s="14">
        <f>IF(COUNTA($A39:$J39)=0,"",MAX(0,($N39-MAX(0,$F39-$O39)*$P39))*$K39)</f>
        <v/>
      </c>
      <c r="R39" s="14">
        <f>IF($Q39="","",$Q39/12)</f>
        <v/>
      </c>
      <c r="S39" s="15">
        <f>IF(COUNTA($A39:$J39)=0,"",IF(OR($F39&gt;150000,$J39="Yes"),"Review eligibility and CRA guidance","Standard estimate"))</f>
        <v/>
      </c>
      <c r="T39" s="7" t="n"/>
    </row>
    <row r="40" ht="22" customHeight="1">
      <c r="A40" s="6" t="n"/>
      <c r="B40" s="7" t="n"/>
      <c r="C40" s="7" t="n"/>
      <c r="D40" s="7" t="n"/>
      <c r="E40" s="7" t="n"/>
      <c r="F40" s="8" t="n"/>
      <c r="G40" s="9" t="n"/>
      <c r="H40" s="9" t="n"/>
      <c r="I40" s="9" t="n"/>
      <c r="J40" s="6" t="n"/>
      <c r="K40" s="10">
        <f>IF(COUNTA($A40:$J40)=0,"",IF($J40="Yes",'Assumptions'!$B$8,'Assumptions'!$B$7))</f>
        <v/>
      </c>
      <c r="L40" s="11">
        <f>IF(COUNTA($A40:$J40)=0,"",'Assumptions'!$B$4)</f>
        <v/>
      </c>
      <c r="M40" s="11">
        <f>IF(COUNTA($A40:$J40)=0,"",'Assumptions'!$B$5)</f>
        <v/>
      </c>
      <c r="N40" s="11">
        <f>IF(COUNTA($A40:$J40)=0,"",($H40*'Assumptions'!$B$4)+($I40*'Assumptions'!$B$5))</f>
        <v/>
      </c>
      <c r="O40" s="11">
        <f>IF(COUNTA($A40:$J40)=0,"",IFERROR(VLOOKUP($G40,'Assumptions'!$A$12:$C$15,2,TRUE),0))</f>
        <v/>
      </c>
      <c r="P40" s="10">
        <f>IF(COUNTA($A40:$J40)=0,"",IFERROR(VLOOKUP($G40,'Assumptions'!$A$12:$C$15,3,TRUE),0))</f>
        <v/>
      </c>
      <c r="Q40" s="11">
        <f>IF(COUNTA($A40:$J40)=0,"",MAX(0,($N40-MAX(0,$F40-$O40)*$P40))*$K40)</f>
        <v/>
      </c>
      <c r="R40" s="11">
        <f>IF($Q40="","",$Q40/12)</f>
        <v/>
      </c>
      <c r="S40" s="12">
        <f>IF(COUNTA($A40:$J40)=0,"",IF(OR($F40&gt;150000,$J40="Yes"),"Review eligibility and CRA guidance","Standard estimate"))</f>
        <v/>
      </c>
      <c r="T40" s="7" t="n"/>
    </row>
    <row r="41" ht="22" customHeight="1">
      <c r="A41" s="6" t="n"/>
      <c r="B41" s="7" t="n"/>
      <c r="C41" s="7" t="n"/>
      <c r="D41" s="7" t="n"/>
      <c r="E41" s="7" t="n"/>
      <c r="F41" s="8" t="n"/>
      <c r="G41" s="9" t="n"/>
      <c r="H41" s="9" t="n"/>
      <c r="I41" s="9" t="n"/>
      <c r="J41" s="6" t="n"/>
      <c r="K41" s="13">
        <f>IF(COUNTA($A41:$J41)=0,"",IF($J41="Yes",'Assumptions'!$B$8,'Assumptions'!$B$7))</f>
        <v/>
      </c>
      <c r="L41" s="14">
        <f>IF(COUNTA($A41:$J41)=0,"",'Assumptions'!$B$4)</f>
        <v/>
      </c>
      <c r="M41" s="14">
        <f>IF(COUNTA($A41:$J41)=0,"",'Assumptions'!$B$5)</f>
        <v/>
      </c>
      <c r="N41" s="14">
        <f>IF(COUNTA($A41:$J41)=0,"",($H41*'Assumptions'!$B$4)+($I41*'Assumptions'!$B$5))</f>
        <v/>
      </c>
      <c r="O41" s="14">
        <f>IF(COUNTA($A41:$J41)=0,"",IFERROR(VLOOKUP($G41,'Assumptions'!$A$12:$C$15,2,TRUE),0))</f>
        <v/>
      </c>
      <c r="P41" s="13">
        <f>IF(COUNTA($A41:$J41)=0,"",IFERROR(VLOOKUP($G41,'Assumptions'!$A$12:$C$15,3,TRUE),0))</f>
        <v/>
      </c>
      <c r="Q41" s="14">
        <f>IF(COUNTA($A41:$J41)=0,"",MAX(0,($N41-MAX(0,$F41-$O41)*$P41))*$K41)</f>
        <v/>
      </c>
      <c r="R41" s="14">
        <f>IF($Q41="","",$Q41/12)</f>
        <v/>
      </c>
      <c r="S41" s="15">
        <f>IF(COUNTA($A41:$J41)=0,"",IF(OR($F41&gt;150000,$J41="Yes"),"Review eligibility and CRA guidance","Standard estimate"))</f>
        <v/>
      </c>
      <c r="T41" s="7" t="n"/>
    </row>
    <row r="42" ht="22" customHeight="1">
      <c r="A42" s="6" t="n"/>
      <c r="B42" s="7" t="n"/>
      <c r="C42" s="7" t="n"/>
      <c r="D42" s="7" t="n"/>
      <c r="E42" s="7" t="n"/>
      <c r="F42" s="8" t="n"/>
      <c r="G42" s="9" t="n"/>
      <c r="H42" s="9" t="n"/>
      <c r="I42" s="9" t="n"/>
      <c r="J42" s="6" t="n"/>
      <c r="K42" s="10">
        <f>IF(COUNTA($A42:$J42)=0,"",IF($J42="Yes",'Assumptions'!$B$8,'Assumptions'!$B$7))</f>
        <v/>
      </c>
      <c r="L42" s="11">
        <f>IF(COUNTA($A42:$J42)=0,"",'Assumptions'!$B$4)</f>
        <v/>
      </c>
      <c r="M42" s="11">
        <f>IF(COUNTA($A42:$J42)=0,"",'Assumptions'!$B$5)</f>
        <v/>
      </c>
      <c r="N42" s="11">
        <f>IF(COUNTA($A42:$J42)=0,"",($H42*'Assumptions'!$B$4)+($I42*'Assumptions'!$B$5))</f>
        <v/>
      </c>
      <c r="O42" s="11">
        <f>IF(COUNTA($A42:$J42)=0,"",IFERROR(VLOOKUP($G42,'Assumptions'!$A$12:$C$15,2,TRUE),0))</f>
        <v/>
      </c>
      <c r="P42" s="10">
        <f>IF(COUNTA($A42:$J42)=0,"",IFERROR(VLOOKUP($G42,'Assumptions'!$A$12:$C$15,3,TRUE),0))</f>
        <v/>
      </c>
      <c r="Q42" s="11">
        <f>IF(COUNTA($A42:$J42)=0,"",MAX(0,($N42-MAX(0,$F42-$O42)*$P42))*$K42)</f>
        <v/>
      </c>
      <c r="R42" s="11">
        <f>IF($Q42="","",$Q42/12)</f>
        <v/>
      </c>
      <c r="S42" s="12">
        <f>IF(COUNTA($A42:$J42)=0,"",IF(OR($F42&gt;150000,$J42="Yes"),"Review eligibility and CRA guidance","Standard estimate"))</f>
        <v/>
      </c>
      <c r="T42" s="7" t="n"/>
    </row>
    <row r="43" ht="22" customHeight="1">
      <c r="A43" s="6" t="n"/>
      <c r="B43" s="7" t="n"/>
      <c r="C43" s="7" t="n"/>
      <c r="D43" s="7" t="n"/>
      <c r="E43" s="7" t="n"/>
      <c r="F43" s="8" t="n"/>
      <c r="G43" s="9" t="n"/>
      <c r="H43" s="9" t="n"/>
      <c r="I43" s="9" t="n"/>
      <c r="J43" s="6" t="n"/>
      <c r="K43" s="13">
        <f>IF(COUNTA($A43:$J43)=0,"",IF($J43="Yes",'Assumptions'!$B$8,'Assumptions'!$B$7))</f>
        <v/>
      </c>
      <c r="L43" s="14">
        <f>IF(COUNTA($A43:$J43)=0,"",'Assumptions'!$B$4)</f>
        <v/>
      </c>
      <c r="M43" s="14">
        <f>IF(COUNTA($A43:$J43)=0,"",'Assumptions'!$B$5)</f>
        <v/>
      </c>
      <c r="N43" s="14">
        <f>IF(COUNTA($A43:$J43)=0,"",($H43*'Assumptions'!$B$4)+($I43*'Assumptions'!$B$5))</f>
        <v/>
      </c>
      <c r="O43" s="14">
        <f>IF(COUNTA($A43:$J43)=0,"",IFERROR(VLOOKUP($G43,'Assumptions'!$A$12:$C$15,2,TRUE),0))</f>
        <v/>
      </c>
      <c r="P43" s="13">
        <f>IF(COUNTA($A43:$J43)=0,"",IFERROR(VLOOKUP($G43,'Assumptions'!$A$12:$C$15,3,TRUE),0))</f>
        <v/>
      </c>
      <c r="Q43" s="14">
        <f>IF(COUNTA($A43:$J43)=0,"",MAX(0,($N43-MAX(0,$F43-$O43)*$P43))*$K43)</f>
        <v/>
      </c>
      <c r="R43" s="14">
        <f>IF($Q43="","",$Q43/12)</f>
        <v/>
      </c>
      <c r="S43" s="15">
        <f>IF(COUNTA($A43:$J43)=0,"",IF(OR($F43&gt;150000,$J43="Yes"),"Review eligibility and CRA guidance","Standard estimate"))</f>
        <v/>
      </c>
      <c r="T43" s="7" t="n"/>
    </row>
    <row r="44" ht="22" customHeight="1">
      <c r="A44" s="6" t="n"/>
      <c r="B44" s="7" t="n"/>
      <c r="C44" s="7" t="n"/>
      <c r="D44" s="7" t="n"/>
      <c r="E44" s="7" t="n"/>
      <c r="F44" s="8" t="n"/>
      <c r="G44" s="9" t="n"/>
      <c r="H44" s="9" t="n"/>
      <c r="I44" s="9" t="n"/>
      <c r="J44" s="6" t="n"/>
      <c r="K44" s="10">
        <f>IF(COUNTA($A44:$J44)=0,"",IF($J44="Yes",'Assumptions'!$B$8,'Assumptions'!$B$7))</f>
        <v/>
      </c>
      <c r="L44" s="11">
        <f>IF(COUNTA($A44:$J44)=0,"",'Assumptions'!$B$4)</f>
        <v/>
      </c>
      <c r="M44" s="11">
        <f>IF(COUNTA($A44:$J44)=0,"",'Assumptions'!$B$5)</f>
        <v/>
      </c>
      <c r="N44" s="11">
        <f>IF(COUNTA($A44:$J44)=0,"",($H44*'Assumptions'!$B$4)+($I44*'Assumptions'!$B$5))</f>
        <v/>
      </c>
      <c r="O44" s="11">
        <f>IF(COUNTA($A44:$J44)=0,"",IFERROR(VLOOKUP($G44,'Assumptions'!$A$12:$C$15,2,TRUE),0))</f>
        <v/>
      </c>
      <c r="P44" s="10">
        <f>IF(COUNTA($A44:$J44)=0,"",IFERROR(VLOOKUP($G44,'Assumptions'!$A$12:$C$15,3,TRUE),0))</f>
        <v/>
      </c>
      <c r="Q44" s="11">
        <f>IF(COUNTA($A44:$J44)=0,"",MAX(0,($N44-MAX(0,$F44-$O44)*$P44))*$K44)</f>
        <v/>
      </c>
      <c r="R44" s="11">
        <f>IF($Q44="","",$Q44/12)</f>
        <v/>
      </c>
      <c r="S44" s="12">
        <f>IF(COUNTA($A44:$J44)=0,"",IF(OR($F44&gt;150000,$J44="Yes"),"Review eligibility and CRA guidance","Standard estimate"))</f>
        <v/>
      </c>
      <c r="T44" s="7" t="n"/>
    </row>
    <row r="45" ht="22" customHeight="1">
      <c r="A45" s="6" t="n"/>
      <c r="B45" s="7" t="n"/>
      <c r="C45" s="7" t="n"/>
      <c r="D45" s="7" t="n"/>
      <c r="E45" s="7" t="n"/>
      <c r="F45" s="8" t="n"/>
      <c r="G45" s="9" t="n"/>
      <c r="H45" s="9" t="n"/>
      <c r="I45" s="9" t="n"/>
      <c r="J45" s="6" t="n"/>
      <c r="K45" s="13">
        <f>IF(COUNTA($A45:$J45)=0,"",IF($J45="Yes",'Assumptions'!$B$8,'Assumptions'!$B$7))</f>
        <v/>
      </c>
      <c r="L45" s="14">
        <f>IF(COUNTA($A45:$J45)=0,"",'Assumptions'!$B$4)</f>
        <v/>
      </c>
      <c r="M45" s="14">
        <f>IF(COUNTA($A45:$J45)=0,"",'Assumptions'!$B$5)</f>
        <v/>
      </c>
      <c r="N45" s="14">
        <f>IF(COUNTA($A45:$J45)=0,"",($H45*'Assumptions'!$B$4)+($I45*'Assumptions'!$B$5))</f>
        <v/>
      </c>
      <c r="O45" s="14">
        <f>IF(COUNTA($A45:$J45)=0,"",IFERROR(VLOOKUP($G45,'Assumptions'!$A$12:$C$15,2,TRUE),0))</f>
        <v/>
      </c>
      <c r="P45" s="13">
        <f>IF(COUNTA($A45:$J45)=0,"",IFERROR(VLOOKUP($G45,'Assumptions'!$A$12:$C$15,3,TRUE),0))</f>
        <v/>
      </c>
      <c r="Q45" s="14">
        <f>IF(COUNTA($A45:$J45)=0,"",MAX(0,($N45-MAX(0,$F45-$O45)*$P45))*$K45)</f>
        <v/>
      </c>
      <c r="R45" s="14">
        <f>IF($Q45="","",$Q45/12)</f>
        <v/>
      </c>
      <c r="S45" s="15">
        <f>IF(COUNTA($A45:$J45)=0,"",IF(OR($F45&gt;150000,$J45="Yes"),"Review eligibility and CRA guidance","Standard estimate"))</f>
        <v/>
      </c>
      <c r="T45" s="7" t="n"/>
    </row>
    <row r="46" ht="22" customHeight="1">
      <c r="A46" s="6" t="n"/>
      <c r="B46" s="7" t="n"/>
      <c r="C46" s="7" t="n"/>
      <c r="D46" s="7" t="n"/>
      <c r="E46" s="7" t="n"/>
      <c r="F46" s="8" t="n"/>
      <c r="G46" s="9" t="n"/>
      <c r="H46" s="9" t="n"/>
      <c r="I46" s="9" t="n"/>
      <c r="J46" s="6" t="n"/>
      <c r="K46" s="10">
        <f>IF(COUNTA($A46:$J46)=0,"",IF($J46="Yes",'Assumptions'!$B$8,'Assumptions'!$B$7))</f>
        <v/>
      </c>
      <c r="L46" s="11">
        <f>IF(COUNTA($A46:$J46)=0,"",'Assumptions'!$B$4)</f>
        <v/>
      </c>
      <c r="M46" s="11">
        <f>IF(COUNTA($A46:$J46)=0,"",'Assumptions'!$B$5)</f>
        <v/>
      </c>
      <c r="N46" s="11">
        <f>IF(COUNTA($A46:$J46)=0,"",($H46*'Assumptions'!$B$4)+($I46*'Assumptions'!$B$5))</f>
        <v/>
      </c>
      <c r="O46" s="11">
        <f>IF(COUNTA($A46:$J46)=0,"",IFERROR(VLOOKUP($G46,'Assumptions'!$A$12:$C$15,2,TRUE),0))</f>
        <v/>
      </c>
      <c r="P46" s="10">
        <f>IF(COUNTA($A46:$J46)=0,"",IFERROR(VLOOKUP($G46,'Assumptions'!$A$12:$C$15,3,TRUE),0))</f>
        <v/>
      </c>
      <c r="Q46" s="11">
        <f>IF(COUNTA($A46:$J46)=0,"",MAX(0,($N46-MAX(0,$F46-$O46)*$P46))*$K46)</f>
        <v/>
      </c>
      <c r="R46" s="11">
        <f>IF($Q46="","",$Q46/12)</f>
        <v/>
      </c>
      <c r="S46" s="12">
        <f>IF(COUNTA($A46:$J46)=0,"",IF(OR($F46&gt;150000,$J46="Yes"),"Review eligibility and CRA guidance","Standard estimate"))</f>
        <v/>
      </c>
      <c r="T46" s="7" t="n"/>
    </row>
    <row r="47" ht="22" customHeight="1">
      <c r="A47" s="6" t="n"/>
      <c r="B47" s="7" t="n"/>
      <c r="C47" s="7" t="n"/>
      <c r="D47" s="7" t="n"/>
      <c r="E47" s="7" t="n"/>
      <c r="F47" s="8" t="n"/>
      <c r="G47" s="9" t="n"/>
      <c r="H47" s="9" t="n"/>
      <c r="I47" s="9" t="n"/>
      <c r="J47" s="6" t="n"/>
      <c r="K47" s="13">
        <f>IF(COUNTA($A47:$J47)=0,"",IF($J47="Yes",'Assumptions'!$B$8,'Assumptions'!$B$7))</f>
        <v/>
      </c>
      <c r="L47" s="14">
        <f>IF(COUNTA($A47:$J47)=0,"",'Assumptions'!$B$4)</f>
        <v/>
      </c>
      <c r="M47" s="14">
        <f>IF(COUNTA($A47:$J47)=0,"",'Assumptions'!$B$5)</f>
        <v/>
      </c>
      <c r="N47" s="14">
        <f>IF(COUNTA($A47:$J47)=0,"",($H47*'Assumptions'!$B$4)+($I47*'Assumptions'!$B$5))</f>
        <v/>
      </c>
      <c r="O47" s="14">
        <f>IF(COUNTA($A47:$J47)=0,"",IFERROR(VLOOKUP($G47,'Assumptions'!$A$12:$C$15,2,TRUE),0))</f>
        <v/>
      </c>
      <c r="P47" s="13">
        <f>IF(COUNTA($A47:$J47)=0,"",IFERROR(VLOOKUP($G47,'Assumptions'!$A$12:$C$15,3,TRUE),0))</f>
        <v/>
      </c>
      <c r="Q47" s="14">
        <f>IF(COUNTA($A47:$J47)=0,"",MAX(0,($N47-MAX(0,$F47-$O47)*$P47))*$K47)</f>
        <v/>
      </c>
      <c r="R47" s="14">
        <f>IF($Q47="","",$Q47/12)</f>
        <v/>
      </c>
      <c r="S47" s="15">
        <f>IF(COUNTA($A47:$J47)=0,"",IF(OR($F47&gt;150000,$J47="Yes"),"Review eligibility and CRA guidance","Standard estimate"))</f>
        <v/>
      </c>
      <c r="T47" s="7" t="n"/>
    </row>
    <row r="48" ht="22" customHeight="1">
      <c r="A48" s="6" t="n"/>
      <c r="B48" s="7" t="n"/>
      <c r="C48" s="7" t="n"/>
      <c r="D48" s="7" t="n"/>
      <c r="E48" s="7" t="n"/>
      <c r="F48" s="8" t="n"/>
      <c r="G48" s="9" t="n"/>
      <c r="H48" s="9" t="n"/>
      <c r="I48" s="9" t="n"/>
      <c r="J48" s="6" t="n"/>
      <c r="K48" s="10">
        <f>IF(COUNTA($A48:$J48)=0,"",IF($J48="Yes",'Assumptions'!$B$8,'Assumptions'!$B$7))</f>
        <v/>
      </c>
      <c r="L48" s="11">
        <f>IF(COUNTA($A48:$J48)=0,"",'Assumptions'!$B$4)</f>
        <v/>
      </c>
      <c r="M48" s="11">
        <f>IF(COUNTA($A48:$J48)=0,"",'Assumptions'!$B$5)</f>
        <v/>
      </c>
      <c r="N48" s="11">
        <f>IF(COUNTA($A48:$J48)=0,"",($H48*'Assumptions'!$B$4)+($I48*'Assumptions'!$B$5))</f>
        <v/>
      </c>
      <c r="O48" s="11">
        <f>IF(COUNTA($A48:$J48)=0,"",IFERROR(VLOOKUP($G48,'Assumptions'!$A$12:$C$15,2,TRUE),0))</f>
        <v/>
      </c>
      <c r="P48" s="10">
        <f>IF(COUNTA($A48:$J48)=0,"",IFERROR(VLOOKUP($G48,'Assumptions'!$A$12:$C$15,3,TRUE),0))</f>
        <v/>
      </c>
      <c r="Q48" s="11">
        <f>IF(COUNTA($A48:$J48)=0,"",MAX(0,($N48-MAX(0,$F48-$O48)*$P48))*$K48)</f>
        <v/>
      </c>
      <c r="R48" s="11">
        <f>IF($Q48="","",$Q48/12)</f>
        <v/>
      </c>
      <c r="S48" s="12">
        <f>IF(COUNTA($A48:$J48)=0,"",IF(OR($F48&gt;150000,$J48="Yes"),"Review eligibility and CRA guidance","Standard estimate"))</f>
        <v/>
      </c>
      <c r="T48" s="7" t="n"/>
    </row>
    <row r="49" ht="22" customHeight="1">
      <c r="A49" s="6" t="n"/>
      <c r="B49" s="7" t="n"/>
      <c r="C49" s="7" t="n"/>
      <c r="D49" s="7" t="n"/>
      <c r="E49" s="7" t="n"/>
      <c r="F49" s="8" t="n"/>
      <c r="G49" s="9" t="n"/>
      <c r="H49" s="9" t="n"/>
      <c r="I49" s="9" t="n"/>
      <c r="J49" s="6" t="n"/>
      <c r="K49" s="13">
        <f>IF(COUNTA($A49:$J49)=0,"",IF($J49="Yes",'Assumptions'!$B$8,'Assumptions'!$B$7))</f>
        <v/>
      </c>
      <c r="L49" s="14">
        <f>IF(COUNTA($A49:$J49)=0,"",'Assumptions'!$B$4)</f>
        <v/>
      </c>
      <c r="M49" s="14">
        <f>IF(COUNTA($A49:$J49)=0,"",'Assumptions'!$B$5)</f>
        <v/>
      </c>
      <c r="N49" s="14">
        <f>IF(COUNTA($A49:$J49)=0,"",($H49*'Assumptions'!$B$4)+($I49*'Assumptions'!$B$5))</f>
        <v/>
      </c>
      <c r="O49" s="14">
        <f>IF(COUNTA($A49:$J49)=0,"",IFERROR(VLOOKUP($G49,'Assumptions'!$A$12:$C$15,2,TRUE),0))</f>
        <v/>
      </c>
      <c r="P49" s="13">
        <f>IF(COUNTA($A49:$J49)=0,"",IFERROR(VLOOKUP($G49,'Assumptions'!$A$12:$C$15,3,TRUE),0))</f>
        <v/>
      </c>
      <c r="Q49" s="14">
        <f>IF(COUNTA($A49:$J49)=0,"",MAX(0,($N49-MAX(0,$F49-$O49)*$P49))*$K49)</f>
        <v/>
      </c>
      <c r="R49" s="14">
        <f>IF($Q49="","",$Q49/12)</f>
        <v/>
      </c>
      <c r="S49" s="15">
        <f>IF(COUNTA($A49:$J49)=0,"",IF(OR($F49&gt;150000,$J49="Yes"),"Review eligibility and CRA guidance","Standard estimate"))</f>
        <v/>
      </c>
      <c r="T49" s="7" t="n"/>
    </row>
    <row r="50" ht="22" customHeight="1">
      <c r="A50" s="6" t="n"/>
      <c r="B50" s="7" t="n"/>
      <c r="C50" s="7" t="n"/>
      <c r="D50" s="7" t="n"/>
      <c r="E50" s="7" t="n"/>
      <c r="F50" s="8" t="n"/>
      <c r="G50" s="9" t="n"/>
      <c r="H50" s="9" t="n"/>
      <c r="I50" s="9" t="n"/>
      <c r="J50" s="6" t="n"/>
      <c r="K50" s="10">
        <f>IF(COUNTA($A50:$J50)=0,"",IF($J50="Yes",'Assumptions'!$B$8,'Assumptions'!$B$7))</f>
        <v/>
      </c>
      <c r="L50" s="11">
        <f>IF(COUNTA($A50:$J50)=0,"",'Assumptions'!$B$4)</f>
        <v/>
      </c>
      <c r="M50" s="11">
        <f>IF(COUNTA($A50:$J50)=0,"",'Assumptions'!$B$5)</f>
        <v/>
      </c>
      <c r="N50" s="11">
        <f>IF(COUNTA($A50:$J50)=0,"",($H50*'Assumptions'!$B$4)+($I50*'Assumptions'!$B$5))</f>
        <v/>
      </c>
      <c r="O50" s="11">
        <f>IF(COUNTA($A50:$J50)=0,"",IFERROR(VLOOKUP($G50,'Assumptions'!$A$12:$C$15,2,TRUE),0))</f>
        <v/>
      </c>
      <c r="P50" s="10">
        <f>IF(COUNTA($A50:$J50)=0,"",IFERROR(VLOOKUP($G50,'Assumptions'!$A$12:$C$15,3,TRUE),0))</f>
        <v/>
      </c>
      <c r="Q50" s="11">
        <f>IF(COUNTA($A50:$J50)=0,"",MAX(0,($N50-MAX(0,$F50-$O50)*$P50))*$K50)</f>
        <v/>
      </c>
      <c r="R50" s="11">
        <f>IF($Q50="","",$Q50/12)</f>
        <v/>
      </c>
      <c r="S50" s="12">
        <f>IF(COUNTA($A50:$J50)=0,"",IF(OR($F50&gt;150000,$J50="Yes"),"Review eligibility and CRA guidance","Standard estimate"))</f>
        <v/>
      </c>
      <c r="T50" s="7" t="n"/>
    </row>
    <row r="51" ht="22" customHeight="1">
      <c r="A51" s="6" t="n"/>
      <c r="B51" s="7" t="n"/>
      <c r="C51" s="7" t="n"/>
      <c r="D51" s="7" t="n"/>
      <c r="E51" s="7" t="n"/>
      <c r="F51" s="8" t="n"/>
      <c r="G51" s="9" t="n"/>
      <c r="H51" s="9" t="n"/>
      <c r="I51" s="9" t="n"/>
      <c r="J51" s="6" t="n"/>
      <c r="K51" s="13">
        <f>IF(COUNTA($A51:$J51)=0,"",IF($J51="Yes",'Assumptions'!$B$8,'Assumptions'!$B$7))</f>
        <v/>
      </c>
      <c r="L51" s="14">
        <f>IF(COUNTA($A51:$J51)=0,"",'Assumptions'!$B$4)</f>
        <v/>
      </c>
      <c r="M51" s="14">
        <f>IF(COUNTA($A51:$J51)=0,"",'Assumptions'!$B$5)</f>
        <v/>
      </c>
      <c r="N51" s="14">
        <f>IF(COUNTA($A51:$J51)=0,"",($H51*'Assumptions'!$B$4)+($I51*'Assumptions'!$B$5))</f>
        <v/>
      </c>
      <c r="O51" s="14">
        <f>IF(COUNTA($A51:$J51)=0,"",IFERROR(VLOOKUP($G51,'Assumptions'!$A$12:$C$15,2,TRUE),0))</f>
        <v/>
      </c>
      <c r="P51" s="13">
        <f>IF(COUNTA($A51:$J51)=0,"",IFERROR(VLOOKUP($G51,'Assumptions'!$A$12:$C$15,3,TRUE),0))</f>
        <v/>
      </c>
      <c r="Q51" s="14">
        <f>IF(COUNTA($A51:$J51)=0,"",MAX(0,($N51-MAX(0,$F51-$O51)*$P51))*$K51)</f>
        <v/>
      </c>
      <c r="R51" s="14">
        <f>IF($Q51="","",$Q51/12)</f>
        <v/>
      </c>
      <c r="S51" s="15">
        <f>IF(COUNTA($A51:$J51)=0,"",IF(OR($F51&gt;150000,$J51="Yes"),"Review eligibility and CRA guidance","Standard estimate"))</f>
        <v/>
      </c>
      <c r="T51" s="7" t="n"/>
    </row>
    <row r="52" ht="22" customHeight="1">
      <c r="A52" s="6" t="n"/>
      <c r="B52" s="7" t="n"/>
      <c r="C52" s="7" t="n"/>
      <c r="D52" s="7" t="n"/>
      <c r="E52" s="7" t="n"/>
      <c r="F52" s="8" t="n"/>
      <c r="G52" s="9" t="n"/>
      <c r="H52" s="9" t="n"/>
      <c r="I52" s="9" t="n"/>
      <c r="J52" s="6" t="n"/>
      <c r="K52" s="10">
        <f>IF(COUNTA($A52:$J52)=0,"",IF($J52="Yes",'Assumptions'!$B$8,'Assumptions'!$B$7))</f>
        <v/>
      </c>
      <c r="L52" s="11">
        <f>IF(COUNTA($A52:$J52)=0,"",'Assumptions'!$B$4)</f>
        <v/>
      </c>
      <c r="M52" s="11">
        <f>IF(COUNTA($A52:$J52)=0,"",'Assumptions'!$B$5)</f>
        <v/>
      </c>
      <c r="N52" s="11">
        <f>IF(COUNTA($A52:$J52)=0,"",($H52*'Assumptions'!$B$4)+($I52*'Assumptions'!$B$5))</f>
        <v/>
      </c>
      <c r="O52" s="11">
        <f>IF(COUNTA($A52:$J52)=0,"",IFERROR(VLOOKUP($G52,'Assumptions'!$A$12:$C$15,2,TRUE),0))</f>
        <v/>
      </c>
      <c r="P52" s="10">
        <f>IF(COUNTA($A52:$J52)=0,"",IFERROR(VLOOKUP($G52,'Assumptions'!$A$12:$C$15,3,TRUE),0))</f>
        <v/>
      </c>
      <c r="Q52" s="11">
        <f>IF(COUNTA($A52:$J52)=0,"",MAX(0,($N52-MAX(0,$F52-$O52)*$P52))*$K52)</f>
        <v/>
      </c>
      <c r="R52" s="11">
        <f>IF($Q52="","",$Q52/12)</f>
        <v/>
      </c>
      <c r="S52" s="12">
        <f>IF(COUNTA($A52:$J52)=0,"",IF(OR($F52&gt;150000,$J52="Yes"),"Review eligibility and CRA guidance","Standard estimate"))</f>
        <v/>
      </c>
      <c r="T52" s="7" t="n"/>
    </row>
    <row r="53" ht="22" customHeight="1">
      <c r="A53" s="6" t="n"/>
      <c r="B53" s="7" t="n"/>
      <c r="C53" s="7" t="n"/>
      <c r="D53" s="7" t="n"/>
      <c r="E53" s="7" t="n"/>
      <c r="F53" s="8" t="n"/>
      <c r="G53" s="9" t="n"/>
      <c r="H53" s="9" t="n"/>
      <c r="I53" s="9" t="n"/>
      <c r="J53" s="6" t="n"/>
      <c r="K53" s="13">
        <f>IF(COUNTA($A53:$J53)=0,"",IF($J53="Yes",'Assumptions'!$B$8,'Assumptions'!$B$7))</f>
        <v/>
      </c>
      <c r="L53" s="14">
        <f>IF(COUNTA($A53:$J53)=0,"",'Assumptions'!$B$4)</f>
        <v/>
      </c>
      <c r="M53" s="14">
        <f>IF(COUNTA($A53:$J53)=0,"",'Assumptions'!$B$5)</f>
        <v/>
      </c>
      <c r="N53" s="14">
        <f>IF(COUNTA($A53:$J53)=0,"",($H53*'Assumptions'!$B$4)+($I53*'Assumptions'!$B$5))</f>
        <v/>
      </c>
      <c r="O53" s="14">
        <f>IF(COUNTA($A53:$J53)=0,"",IFERROR(VLOOKUP($G53,'Assumptions'!$A$12:$C$15,2,TRUE),0))</f>
        <v/>
      </c>
      <c r="P53" s="13">
        <f>IF(COUNTA($A53:$J53)=0,"",IFERROR(VLOOKUP($G53,'Assumptions'!$A$12:$C$15,3,TRUE),0))</f>
        <v/>
      </c>
      <c r="Q53" s="14">
        <f>IF(COUNTA($A53:$J53)=0,"",MAX(0,($N53-MAX(0,$F53-$O53)*$P53))*$K53)</f>
        <v/>
      </c>
      <c r="R53" s="14">
        <f>IF($Q53="","",$Q53/12)</f>
        <v/>
      </c>
      <c r="S53" s="15">
        <f>IF(COUNTA($A53:$J53)=0,"",IF(OR($F53&gt;150000,$J53="Yes"),"Review eligibility and CRA guidance","Standard estimate"))</f>
        <v/>
      </c>
      <c r="T53" s="7" t="n"/>
    </row>
    <row r="54" ht="22" customHeight="1">
      <c r="A54" s="6" t="n"/>
      <c r="B54" s="7" t="n"/>
      <c r="C54" s="7" t="n"/>
      <c r="D54" s="7" t="n"/>
      <c r="E54" s="7" t="n"/>
      <c r="F54" s="8" t="n"/>
      <c r="G54" s="9" t="n"/>
      <c r="H54" s="9" t="n"/>
      <c r="I54" s="9" t="n"/>
      <c r="J54" s="6" t="n"/>
      <c r="K54" s="10">
        <f>IF(COUNTA($A54:$J54)=0,"",IF($J54="Yes",'Assumptions'!$B$8,'Assumptions'!$B$7))</f>
        <v/>
      </c>
      <c r="L54" s="11">
        <f>IF(COUNTA($A54:$J54)=0,"",'Assumptions'!$B$4)</f>
        <v/>
      </c>
      <c r="M54" s="11">
        <f>IF(COUNTA($A54:$J54)=0,"",'Assumptions'!$B$5)</f>
        <v/>
      </c>
      <c r="N54" s="11">
        <f>IF(COUNTA($A54:$J54)=0,"",($H54*'Assumptions'!$B$4)+($I54*'Assumptions'!$B$5))</f>
        <v/>
      </c>
      <c r="O54" s="11">
        <f>IF(COUNTA($A54:$J54)=0,"",IFERROR(VLOOKUP($G54,'Assumptions'!$A$12:$C$15,2,TRUE),0))</f>
        <v/>
      </c>
      <c r="P54" s="10">
        <f>IF(COUNTA($A54:$J54)=0,"",IFERROR(VLOOKUP($G54,'Assumptions'!$A$12:$C$15,3,TRUE),0))</f>
        <v/>
      </c>
      <c r="Q54" s="11">
        <f>IF(COUNTA($A54:$J54)=0,"",MAX(0,($N54-MAX(0,$F54-$O54)*$P54))*$K54)</f>
        <v/>
      </c>
      <c r="R54" s="11">
        <f>IF($Q54="","",$Q54/12)</f>
        <v/>
      </c>
      <c r="S54" s="12">
        <f>IF(COUNTA($A54:$J54)=0,"",IF(OR($F54&gt;150000,$J54="Yes"),"Review eligibility and CRA guidance","Standard estimate"))</f>
        <v/>
      </c>
      <c r="T54" s="7" t="n"/>
    </row>
    <row r="55" ht="22" customHeight="1">
      <c r="A55" s="6" t="n"/>
      <c r="B55" s="7" t="n"/>
      <c r="C55" s="7" t="n"/>
      <c r="D55" s="7" t="n"/>
      <c r="E55" s="7" t="n"/>
      <c r="F55" s="8" t="n"/>
      <c r="G55" s="9" t="n"/>
      <c r="H55" s="9" t="n"/>
      <c r="I55" s="9" t="n"/>
      <c r="J55" s="6" t="n"/>
      <c r="K55" s="13">
        <f>IF(COUNTA($A55:$J55)=0,"",IF($J55="Yes",'Assumptions'!$B$8,'Assumptions'!$B$7))</f>
        <v/>
      </c>
      <c r="L55" s="14">
        <f>IF(COUNTA($A55:$J55)=0,"",'Assumptions'!$B$4)</f>
        <v/>
      </c>
      <c r="M55" s="14">
        <f>IF(COUNTA($A55:$J55)=0,"",'Assumptions'!$B$5)</f>
        <v/>
      </c>
      <c r="N55" s="14">
        <f>IF(COUNTA($A55:$J55)=0,"",($H55*'Assumptions'!$B$4)+($I55*'Assumptions'!$B$5))</f>
        <v/>
      </c>
      <c r="O55" s="14">
        <f>IF(COUNTA($A55:$J55)=0,"",IFERROR(VLOOKUP($G55,'Assumptions'!$A$12:$C$15,2,TRUE),0))</f>
        <v/>
      </c>
      <c r="P55" s="13">
        <f>IF(COUNTA($A55:$J55)=0,"",IFERROR(VLOOKUP($G55,'Assumptions'!$A$12:$C$15,3,TRUE),0))</f>
        <v/>
      </c>
      <c r="Q55" s="14">
        <f>IF(COUNTA($A55:$J55)=0,"",MAX(0,($N55-MAX(0,$F55-$O55)*$P55))*$K55)</f>
        <v/>
      </c>
      <c r="R55" s="14">
        <f>IF($Q55="","",$Q55/12)</f>
        <v/>
      </c>
      <c r="S55" s="15">
        <f>IF(COUNTA($A55:$J55)=0,"",IF(OR($F55&gt;150000,$J55="Yes"),"Review eligibility and CRA guidance","Standard estimate"))</f>
        <v/>
      </c>
      <c r="T55" s="7" t="n"/>
    </row>
    <row r="56" ht="22" customHeight="1">
      <c r="A56" s="6" t="n"/>
      <c r="B56" s="7" t="n"/>
      <c r="C56" s="7" t="n"/>
      <c r="D56" s="7" t="n"/>
      <c r="E56" s="7" t="n"/>
      <c r="F56" s="8" t="n"/>
      <c r="G56" s="9" t="n"/>
      <c r="H56" s="9" t="n"/>
      <c r="I56" s="9" t="n"/>
      <c r="J56" s="6" t="n"/>
      <c r="K56" s="10">
        <f>IF(COUNTA($A56:$J56)=0,"",IF($J56="Yes",'Assumptions'!$B$8,'Assumptions'!$B$7))</f>
        <v/>
      </c>
      <c r="L56" s="11">
        <f>IF(COUNTA($A56:$J56)=0,"",'Assumptions'!$B$4)</f>
        <v/>
      </c>
      <c r="M56" s="11">
        <f>IF(COUNTA($A56:$J56)=0,"",'Assumptions'!$B$5)</f>
        <v/>
      </c>
      <c r="N56" s="11">
        <f>IF(COUNTA($A56:$J56)=0,"",($H56*'Assumptions'!$B$4)+($I56*'Assumptions'!$B$5))</f>
        <v/>
      </c>
      <c r="O56" s="11">
        <f>IF(COUNTA($A56:$J56)=0,"",IFERROR(VLOOKUP($G56,'Assumptions'!$A$12:$C$15,2,TRUE),0))</f>
        <v/>
      </c>
      <c r="P56" s="10">
        <f>IF(COUNTA($A56:$J56)=0,"",IFERROR(VLOOKUP($G56,'Assumptions'!$A$12:$C$15,3,TRUE),0))</f>
        <v/>
      </c>
      <c r="Q56" s="11">
        <f>IF(COUNTA($A56:$J56)=0,"",MAX(0,($N56-MAX(0,$F56-$O56)*$P56))*$K56)</f>
        <v/>
      </c>
      <c r="R56" s="11">
        <f>IF($Q56="","",$Q56/12)</f>
        <v/>
      </c>
      <c r="S56" s="12">
        <f>IF(COUNTA($A56:$J56)=0,"",IF(OR($F56&gt;150000,$J56="Yes"),"Review eligibility and CRA guidance","Standard estimate"))</f>
        <v/>
      </c>
      <c r="T56" s="7" t="n"/>
    </row>
    <row r="57" ht="22" customHeight="1">
      <c r="A57" s="6" t="n"/>
      <c r="B57" s="7" t="n"/>
      <c r="C57" s="7" t="n"/>
      <c r="D57" s="7" t="n"/>
      <c r="E57" s="7" t="n"/>
      <c r="F57" s="8" t="n"/>
      <c r="G57" s="9" t="n"/>
      <c r="H57" s="9" t="n"/>
      <c r="I57" s="9" t="n"/>
      <c r="J57" s="6" t="n"/>
      <c r="K57" s="13">
        <f>IF(COUNTA($A57:$J57)=0,"",IF($J57="Yes",'Assumptions'!$B$8,'Assumptions'!$B$7))</f>
        <v/>
      </c>
      <c r="L57" s="14">
        <f>IF(COUNTA($A57:$J57)=0,"",'Assumptions'!$B$4)</f>
        <v/>
      </c>
      <c r="M57" s="14">
        <f>IF(COUNTA($A57:$J57)=0,"",'Assumptions'!$B$5)</f>
        <v/>
      </c>
      <c r="N57" s="14">
        <f>IF(COUNTA($A57:$J57)=0,"",($H57*'Assumptions'!$B$4)+($I57*'Assumptions'!$B$5))</f>
        <v/>
      </c>
      <c r="O57" s="14">
        <f>IF(COUNTA($A57:$J57)=0,"",IFERROR(VLOOKUP($G57,'Assumptions'!$A$12:$C$15,2,TRUE),0))</f>
        <v/>
      </c>
      <c r="P57" s="13">
        <f>IF(COUNTA($A57:$J57)=0,"",IFERROR(VLOOKUP($G57,'Assumptions'!$A$12:$C$15,3,TRUE),0))</f>
        <v/>
      </c>
      <c r="Q57" s="14">
        <f>IF(COUNTA($A57:$J57)=0,"",MAX(0,($N57-MAX(0,$F57-$O57)*$P57))*$K57)</f>
        <v/>
      </c>
      <c r="R57" s="14">
        <f>IF($Q57="","",$Q57/12)</f>
        <v/>
      </c>
      <c r="S57" s="15">
        <f>IF(COUNTA($A57:$J57)=0,"",IF(OR($F57&gt;150000,$J57="Yes"),"Review eligibility and CRA guidance","Standard estimate"))</f>
        <v/>
      </c>
      <c r="T57" s="7" t="n"/>
    </row>
    <row r="58" ht="22" customHeight="1">
      <c r="A58" s="6" t="n"/>
      <c r="B58" s="7" t="n"/>
      <c r="C58" s="7" t="n"/>
      <c r="D58" s="7" t="n"/>
      <c r="E58" s="7" t="n"/>
      <c r="F58" s="8" t="n"/>
      <c r="G58" s="9" t="n"/>
      <c r="H58" s="9" t="n"/>
      <c r="I58" s="9" t="n"/>
      <c r="J58" s="6" t="n"/>
      <c r="K58" s="10">
        <f>IF(COUNTA($A58:$J58)=0,"",IF($J58="Yes",'Assumptions'!$B$8,'Assumptions'!$B$7))</f>
        <v/>
      </c>
      <c r="L58" s="11">
        <f>IF(COUNTA($A58:$J58)=0,"",'Assumptions'!$B$4)</f>
        <v/>
      </c>
      <c r="M58" s="11">
        <f>IF(COUNTA($A58:$J58)=0,"",'Assumptions'!$B$5)</f>
        <v/>
      </c>
      <c r="N58" s="11">
        <f>IF(COUNTA($A58:$J58)=0,"",($H58*'Assumptions'!$B$4)+($I58*'Assumptions'!$B$5))</f>
        <v/>
      </c>
      <c r="O58" s="11">
        <f>IF(COUNTA($A58:$J58)=0,"",IFERROR(VLOOKUP($G58,'Assumptions'!$A$12:$C$15,2,TRUE),0))</f>
        <v/>
      </c>
      <c r="P58" s="10">
        <f>IF(COUNTA($A58:$J58)=0,"",IFERROR(VLOOKUP($G58,'Assumptions'!$A$12:$C$15,3,TRUE),0))</f>
        <v/>
      </c>
      <c r="Q58" s="11">
        <f>IF(COUNTA($A58:$J58)=0,"",MAX(0,($N58-MAX(0,$F58-$O58)*$P58))*$K58)</f>
        <v/>
      </c>
      <c r="R58" s="11">
        <f>IF($Q58="","",$Q58/12)</f>
        <v/>
      </c>
      <c r="S58" s="12">
        <f>IF(COUNTA($A58:$J58)=0,"",IF(OR($F58&gt;150000,$J58="Yes"),"Review eligibility and CRA guidance","Standard estimate"))</f>
        <v/>
      </c>
      <c r="T58" s="7" t="n"/>
    </row>
    <row r="59" ht="22" customHeight="1">
      <c r="A59" s="6" t="n"/>
      <c r="B59" s="7" t="n"/>
      <c r="C59" s="7" t="n"/>
      <c r="D59" s="7" t="n"/>
      <c r="E59" s="7" t="n"/>
      <c r="F59" s="8" t="n"/>
      <c r="G59" s="9" t="n"/>
      <c r="H59" s="9" t="n"/>
      <c r="I59" s="9" t="n"/>
      <c r="J59" s="6" t="n"/>
      <c r="K59" s="13">
        <f>IF(COUNTA($A59:$J59)=0,"",IF($J59="Yes",'Assumptions'!$B$8,'Assumptions'!$B$7))</f>
        <v/>
      </c>
      <c r="L59" s="14">
        <f>IF(COUNTA($A59:$J59)=0,"",'Assumptions'!$B$4)</f>
        <v/>
      </c>
      <c r="M59" s="14">
        <f>IF(COUNTA($A59:$J59)=0,"",'Assumptions'!$B$5)</f>
        <v/>
      </c>
      <c r="N59" s="14">
        <f>IF(COUNTA($A59:$J59)=0,"",($H59*'Assumptions'!$B$4)+($I59*'Assumptions'!$B$5))</f>
        <v/>
      </c>
      <c r="O59" s="14">
        <f>IF(COUNTA($A59:$J59)=0,"",IFERROR(VLOOKUP($G59,'Assumptions'!$A$12:$C$15,2,TRUE),0))</f>
        <v/>
      </c>
      <c r="P59" s="13">
        <f>IF(COUNTA($A59:$J59)=0,"",IFERROR(VLOOKUP($G59,'Assumptions'!$A$12:$C$15,3,TRUE),0))</f>
        <v/>
      </c>
      <c r="Q59" s="14">
        <f>IF(COUNTA($A59:$J59)=0,"",MAX(0,($N59-MAX(0,$F59-$O59)*$P59))*$K59)</f>
        <v/>
      </c>
      <c r="R59" s="14">
        <f>IF($Q59="","",$Q59/12)</f>
        <v/>
      </c>
      <c r="S59" s="15">
        <f>IF(COUNTA($A59:$J59)=0,"",IF(OR($F59&gt;150000,$J59="Yes"),"Review eligibility and CRA guidance","Standard estimate"))</f>
        <v/>
      </c>
      <c r="T59" s="7" t="n"/>
    </row>
    <row r="60" ht="22" customHeight="1">
      <c r="A60" s="6" t="n"/>
      <c r="B60" s="7" t="n"/>
      <c r="C60" s="7" t="n"/>
      <c r="D60" s="7" t="n"/>
      <c r="E60" s="7" t="n"/>
      <c r="F60" s="8" t="n"/>
      <c r="G60" s="9" t="n"/>
      <c r="H60" s="9" t="n"/>
      <c r="I60" s="9" t="n"/>
      <c r="J60" s="6" t="n"/>
      <c r="K60" s="10">
        <f>IF(COUNTA($A60:$J60)=0,"",IF($J60="Yes",'Assumptions'!$B$8,'Assumptions'!$B$7))</f>
        <v/>
      </c>
      <c r="L60" s="11">
        <f>IF(COUNTA($A60:$J60)=0,"",'Assumptions'!$B$4)</f>
        <v/>
      </c>
      <c r="M60" s="11">
        <f>IF(COUNTA($A60:$J60)=0,"",'Assumptions'!$B$5)</f>
        <v/>
      </c>
      <c r="N60" s="11">
        <f>IF(COUNTA($A60:$J60)=0,"",($H60*'Assumptions'!$B$4)+($I60*'Assumptions'!$B$5))</f>
        <v/>
      </c>
      <c r="O60" s="11">
        <f>IF(COUNTA($A60:$J60)=0,"",IFERROR(VLOOKUP($G60,'Assumptions'!$A$12:$C$15,2,TRUE),0))</f>
        <v/>
      </c>
      <c r="P60" s="10">
        <f>IF(COUNTA($A60:$J60)=0,"",IFERROR(VLOOKUP($G60,'Assumptions'!$A$12:$C$15,3,TRUE),0))</f>
        <v/>
      </c>
      <c r="Q60" s="11">
        <f>IF(COUNTA($A60:$J60)=0,"",MAX(0,($N60-MAX(0,$F60-$O60)*$P60))*$K60)</f>
        <v/>
      </c>
      <c r="R60" s="11">
        <f>IF($Q60="","",$Q60/12)</f>
        <v/>
      </c>
      <c r="S60" s="12">
        <f>IF(COUNTA($A60:$J60)=0,"",IF(OR($F60&gt;150000,$J60="Yes"),"Review eligibility and CRA guidance","Standard estimate"))</f>
        <v/>
      </c>
      <c r="T60" s="7" t="n"/>
    </row>
    <row r="61" ht="22" customHeight="1">
      <c r="A61" s="6" t="n"/>
      <c r="B61" s="7" t="n"/>
      <c r="C61" s="7" t="n"/>
      <c r="D61" s="7" t="n"/>
      <c r="E61" s="7" t="n"/>
      <c r="F61" s="8" t="n"/>
      <c r="G61" s="9" t="n"/>
      <c r="H61" s="9" t="n"/>
      <c r="I61" s="9" t="n"/>
      <c r="J61" s="6" t="n"/>
      <c r="K61" s="13">
        <f>IF(COUNTA($A61:$J61)=0,"",IF($J61="Yes",'Assumptions'!$B$8,'Assumptions'!$B$7))</f>
        <v/>
      </c>
      <c r="L61" s="14">
        <f>IF(COUNTA($A61:$J61)=0,"",'Assumptions'!$B$4)</f>
        <v/>
      </c>
      <c r="M61" s="14">
        <f>IF(COUNTA($A61:$J61)=0,"",'Assumptions'!$B$5)</f>
        <v/>
      </c>
      <c r="N61" s="14">
        <f>IF(COUNTA($A61:$J61)=0,"",($H61*'Assumptions'!$B$4)+($I61*'Assumptions'!$B$5))</f>
        <v/>
      </c>
      <c r="O61" s="14">
        <f>IF(COUNTA($A61:$J61)=0,"",IFERROR(VLOOKUP($G61,'Assumptions'!$A$12:$C$15,2,TRUE),0))</f>
        <v/>
      </c>
      <c r="P61" s="13">
        <f>IF(COUNTA($A61:$J61)=0,"",IFERROR(VLOOKUP($G61,'Assumptions'!$A$12:$C$15,3,TRUE),0))</f>
        <v/>
      </c>
      <c r="Q61" s="14">
        <f>IF(COUNTA($A61:$J61)=0,"",MAX(0,($N61-MAX(0,$F61-$O61)*$P61))*$K61)</f>
        <v/>
      </c>
      <c r="R61" s="14">
        <f>IF($Q61="","",$Q61/12)</f>
        <v/>
      </c>
      <c r="S61" s="15">
        <f>IF(COUNTA($A61:$J61)=0,"",IF(OR($F61&gt;150000,$J61="Yes"),"Review eligibility and CRA guidance","Standard estimate"))</f>
        <v/>
      </c>
      <c r="T61" s="7" t="n"/>
    </row>
    <row r="62" ht="22" customHeight="1">
      <c r="A62" s="6" t="n"/>
      <c r="B62" s="7" t="n"/>
      <c r="C62" s="7" t="n"/>
      <c r="D62" s="7" t="n"/>
      <c r="E62" s="7" t="n"/>
      <c r="F62" s="8" t="n"/>
      <c r="G62" s="9" t="n"/>
      <c r="H62" s="9" t="n"/>
      <c r="I62" s="9" t="n"/>
      <c r="J62" s="6" t="n"/>
      <c r="K62" s="10">
        <f>IF(COUNTA($A62:$J62)=0,"",IF($J62="Yes",'Assumptions'!$B$8,'Assumptions'!$B$7))</f>
        <v/>
      </c>
      <c r="L62" s="11">
        <f>IF(COUNTA($A62:$J62)=0,"",'Assumptions'!$B$4)</f>
        <v/>
      </c>
      <c r="M62" s="11">
        <f>IF(COUNTA($A62:$J62)=0,"",'Assumptions'!$B$5)</f>
        <v/>
      </c>
      <c r="N62" s="11">
        <f>IF(COUNTA($A62:$J62)=0,"",($H62*'Assumptions'!$B$4)+($I62*'Assumptions'!$B$5))</f>
        <v/>
      </c>
      <c r="O62" s="11">
        <f>IF(COUNTA($A62:$J62)=0,"",IFERROR(VLOOKUP($G62,'Assumptions'!$A$12:$C$15,2,TRUE),0))</f>
        <v/>
      </c>
      <c r="P62" s="10">
        <f>IF(COUNTA($A62:$J62)=0,"",IFERROR(VLOOKUP($G62,'Assumptions'!$A$12:$C$15,3,TRUE),0))</f>
        <v/>
      </c>
      <c r="Q62" s="11">
        <f>IF(COUNTA($A62:$J62)=0,"",MAX(0,($N62-MAX(0,$F62-$O62)*$P62))*$K62)</f>
        <v/>
      </c>
      <c r="R62" s="11">
        <f>IF($Q62="","",$Q62/12)</f>
        <v/>
      </c>
      <c r="S62" s="12">
        <f>IF(COUNTA($A62:$J62)=0,"",IF(OR($F62&gt;150000,$J62="Yes"),"Review eligibility and CRA guidance","Standard estimate"))</f>
        <v/>
      </c>
      <c r="T62" s="7" t="n"/>
    </row>
    <row r="63" ht="22" customHeight="1">
      <c r="A63" s="6" t="n"/>
      <c r="B63" s="7" t="n"/>
      <c r="C63" s="7" t="n"/>
      <c r="D63" s="7" t="n"/>
      <c r="E63" s="7" t="n"/>
      <c r="F63" s="8" t="n"/>
      <c r="G63" s="9" t="n"/>
      <c r="H63" s="9" t="n"/>
      <c r="I63" s="9" t="n"/>
      <c r="J63" s="6" t="n"/>
      <c r="K63" s="13">
        <f>IF(COUNTA($A63:$J63)=0,"",IF($J63="Yes",'Assumptions'!$B$8,'Assumptions'!$B$7))</f>
        <v/>
      </c>
      <c r="L63" s="14">
        <f>IF(COUNTA($A63:$J63)=0,"",'Assumptions'!$B$4)</f>
        <v/>
      </c>
      <c r="M63" s="14">
        <f>IF(COUNTA($A63:$J63)=0,"",'Assumptions'!$B$5)</f>
        <v/>
      </c>
      <c r="N63" s="14">
        <f>IF(COUNTA($A63:$J63)=0,"",($H63*'Assumptions'!$B$4)+($I63*'Assumptions'!$B$5))</f>
        <v/>
      </c>
      <c r="O63" s="14">
        <f>IF(COUNTA($A63:$J63)=0,"",IFERROR(VLOOKUP($G63,'Assumptions'!$A$12:$C$15,2,TRUE),0))</f>
        <v/>
      </c>
      <c r="P63" s="13">
        <f>IF(COUNTA($A63:$J63)=0,"",IFERROR(VLOOKUP($G63,'Assumptions'!$A$12:$C$15,3,TRUE),0))</f>
        <v/>
      </c>
      <c r="Q63" s="14">
        <f>IF(COUNTA($A63:$J63)=0,"",MAX(0,($N63-MAX(0,$F63-$O63)*$P63))*$K63)</f>
        <v/>
      </c>
      <c r="R63" s="14">
        <f>IF($Q63="","",$Q63/12)</f>
        <v/>
      </c>
      <c r="S63" s="15">
        <f>IF(COUNTA($A63:$J63)=0,"",IF(OR($F63&gt;150000,$J63="Yes"),"Review eligibility and CRA guidance","Standard estimate"))</f>
        <v/>
      </c>
      <c r="T63" s="7" t="n"/>
    </row>
    <row r="64" ht="22" customHeight="1">
      <c r="A64" s="6" t="n"/>
      <c r="B64" s="7" t="n"/>
      <c r="C64" s="7" t="n"/>
      <c r="D64" s="7" t="n"/>
      <c r="E64" s="7" t="n"/>
      <c r="F64" s="8" t="n"/>
      <c r="G64" s="9" t="n"/>
      <c r="H64" s="9" t="n"/>
      <c r="I64" s="9" t="n"/>
      <c r="J64" s="6" t="n"/>
      <c r="K64" s="10">
        <f>IF(COUNTA($A64:$J64)=0,"",IF($J64="Yes",'Assumptions'!$B$8,'Assumptions'!$B$7))</f>
        <v/>
      </c>
      <c r="L64" s="11">
        <f>IF(COUNTA($A64:$J64)=0,"",'Assumptions'!$B$4)</f>
        <v/>
      </c>
      <c r="M64" s="11">
        <f>IF(COUNTA($A64:$J64)=0,"",'Assumptions'!$B$5)</f>
        <v/>
      </c>
      <c r="N64" s="11">
        <f>IF(COUNTA($A64:$J64)=0,"",($H64*'Assumptions'!$B$4)+($I64*'Assumptions'!$B$5))</f>
        <v/>
      </c>
      <c r="O64" s="11">
        <f>IF(COUNTA($A64:$J64)=0,"",IFERROR(VLOOKUP($G64,'Assumptions'!$A$12:$C$15,2,TRUE),0))</f>
        <v/>
      </c>
      <c r="P64" s="10">
        <f>IF(COUNTA($A64:$J64)=0,"",IFERROR(VLOOKUP($G64,'Assumptions'!$A$12:$C$15,3,TRUE),0))</f>
        <v/>
      </c>
      <c r="Q64" s="11">
        <f>IF(COUNTA($A64:$J64)=0,"",MAX(0,($N64-MAX(0,$F64-$O64)*$P64))*$K64)</f>
        <v/>
      </c>
      <c r="R64" s="11">
        <f>IF($Q64="","",$Q64/12)</f>
        <v/>
      </c>
      <c r="S64" s="12">
        <f>IF(COUNTA($A64:$J64)=0,"",IF(OR($F64&gt;150000,$J64="Yes"),"Review eligibility and CRA guidance","Standard estimate"))</f>
        <v/>
      </c>
      <c r="T64" s="7" t="n"/>
    </row>
    <row r="65" ht="22" customHeight="1">
      <c r="A65" s="6" t="n"/>
      <c r="B65" s="7" t="n"/>
      <c r="C65" s="7" t="n"/>
      <c r="D65" s="7" t="n"/>
      <c r="E65" s="7" t="n"/>
      <c r="F65" s="8" t="n"/>
      <c r="G65" s="9" t="n"/>
      <c r="H65" s="9" t="n"/>
      <c r="I65" s="9" t="n"/>
      <c r="J65" s="6" t="n"/>
      <c r="K65" s="13">
        <f>IF(COUNTA($A65:$J65)=0,"",IF($J65="Yes",'Assumptions'!$B$8,'Assumptions'!$B$7))</f>
        <v/>
      </c>
      <c r="L65" s="14">
        <f>IF(COUNTA($A65:$J65)=0,"",'Assumptions'!$B$4)</f>
        <v/>
      </c>
      <c r="M65" s="14">
        <f>IF(COUNTA($A65:$J65)=0,"",'Assumptions'!$B$5)</f>
        <v/>
      </c>
      <c r="N65" s="14">
        <f>IF(COUNTA($A65:$J65)=0,"",($H65*'Assumptions'!$B$4)+($I65*'Assumptions'!$B$5))</f>
        <v/>
      </c>
      <c r="O65" s="14">
        <f>IF(COUNTA($A65:$J65)=0,"",IFERROR(VLOOKUP($G65,'Assumptions'!$A$12:$C$15,2,TRUE),0))</f>
        <v/>
      </c>
      <c r="P65" s="13">
        <f>IF(COUNTA($A65:$J65)=0,"",IFERROR(VLOOKUP($G65,'Assumptions'!$A$12:$C$15,3,TRUE),0))</f>
        <v/>
      </c>
      <c r="Q65" s="14">
        <f>IF(COUNTA($A65:$J65)=0,"",MAX(0,($N65-MAX(0,$F65-$O65)*$P65))*$K65)</f>
        <v/>
      </c>
      <c r="R65" s="14">
        <f>IF($Q65="","",$Q65/12)</f>
        <v/>
      </c>
      <c r="S65" s="15">
        <f>IF(COUNTA($A65:$J65)=0,"",IF(OR($F65&gt;150000,$J65="Yes"),"Review eligibility and CRA guidance","Standard estimate"))</f>
        <v/>
      </c>
      <c r="T65" s="7" t="n"/>
    </row>
    <row r="66" ht="22" customHeight="1">
      <c r="A66" s="6" t="n"/>
      <c r="B66" s="7" t="n"/>
      <c r="C66" s="7" t="n"/>
      <c r="D66" s="7" t="n"/>
      <c r="E66" s="7" t="n"/>
      <c r="F66" s="8" t="n"/>
      <c r="G66" s="9" t="n"/>
      <c r="H66" s="9" t="n"/>
      <c r="I66" s="9" t="n"/>
      <c r="J66" s="6" t="n"/>
      <c r="K66" s="10">
        <f>IF(COUNTA($A66:$J66)=0,"",IF($J66="Yes",'Assumptions'!$B$8,'Assumptions'!$B$7))</f>
        <v/>
      </c>
      <c r="L66" s="11">
        <f>IF(COUNTA($A66:$J66)=0,"",'Assumptions'!$B$4)</f>
        <v/>
      </c>
      <c r="M66" s="11">
        <f>IF(COUNTA($A66:$J66)=0,"",'Assumptions'!$B$5)</f>
        <v/>
      </c>
      <c r="N66" s="11">
        <f>IF(COUNTA($A66:$J66)=0,"",($H66*'Assumptions'!$B$4)+($I66*'Assumptions'!$B$5))</f>
        <v/>
      </c>
      <c r="O66" s="11">
        <f>IF(COUNTA($A66:$J66)=0,"",IFERROR(VLOOKUP($G66,'Assumptions'!$A$12:$C$15,2,TRUE),0))</f>
        <v/>
      </c>
      <c r="P66" s="10">
        <f>IF(COUNTA($A66:$J66)=0,"",IFERROR(VLOOKUP($G66,'Assumptions'!$A$12:$C$15,3,TRUE),0))</f>
        <v/>
      </c>
      <c r="Q66" s="11">
        <f>IF(COUNTA($A66:$J66)=0,"",MAX(0,($N66-MAX(0,$F66-$O66)*$P66))*$K66)</f>
        <v/>
      </c>
      <c r="R66" s="11">
        <f>IF($Q66="","",$Q66/12)</f>
        <v/>
      </c>
      <c r="S66" s="12">
        <f>IF(COUNTA($A66:$J66)=0,"",IF(OR($F66&gt;150000,$J66="Yes"),"Review eligibility and CRA guidance","Standard estimate"))</f>
        <v/>
      </c>
      <c r="T66" s="7" t="n"/>
    </row>
    <row r="67" ht="22" customHeight="1">
      <c r="A67" s="6" t="n"/>
      <c r="B67" s="7" t="n"/>
      <c r="C67" s="7" t="n"/>
      <c r="D67" s="7" t="n"/>
      <c r="E67" s="7" t="n"/>
      <c r="F67" s="8" t="n"/>
      <c r="G67" s="9" t="n"/>
      <c r="H67" s="9" t="n"/>
      <c r="I67" s="9" t="n"/>
      <c r="J67" s="6" t="n"/>
      <c r="K67" s="13">
        <f>IF(COUNTA($A67:$J67)=0,"",IF($J67="Yes",'Assumptions'!$B$8,'Assumptions'!$B$7))</f>
        <v/>
      </c>
      <c r="L67" s="14">
        <f>IF(COUNTA($A67:$J67)=0,"",'Assumptions'!$B$4)</f>
        <v/>
      </c>
      <c r="M67" s="14">
        <f>IF(COUNTA($A67:$J67)=0,"",'Assumptions'!$B$5)</f>
        <v/>
      </c>
      <c r="N67" s="14">
        <f>IF(COUNTA($A67:$J67)=0,"",($H67*'Assumptions'!$B$4)+($I67*'Assumptions'!$B$5))</f>
        <v/>
      </c>
      <c r="O67" s="14">
        <f>IF(COUNTA($A67:$J67)=0,"",IFERROR(VLOOKUP($G67,'Assumptions'!$A$12:$C$15,2,TRUE),0))</f>
        <v/>
      </c>
      <c r="P67" s="13">
        <f>IF(COUNTA($A67:$J67)=0,"",IFERROR(VLOOKUP($G67,'Assumptions'!$A$12:$C$15,3,TRUE),0))</f>
        <v/>
      </c>
      <c r="Q67" s="14">
        <f>IF(COUNTA($A67:$J67)=0,"",MAX(0,($N67-MAX(0,$F67-$O67)*$P67))*$K67)</f>
        <v/>
      </c>
      <c r="R67" s="14">
        <f>IF($Q67="","",$Q67/12)</f>
        <v/>
      </c>
      <c r="S67" s="15">
        <f>IF(COUNTA($A67:$J67)=0,"",IF(OR($F67&gt;150000,$J67="Yes"),"Review eligibility and CRA guidance","Standard estimate"))</f>
        <v/>
      </c>
      <c r="T67" s="7" t="n"/>
    </row>
    <row r="68" ht="22" customHeight="1">
      <c r="A68" s="6" t="n"/>
      <c r="B68" s="7" t="n"/>
      <c r="C68" s="7" t="n"/>
      <c r="D68" s="7" t="n"/>
      <c r="E68" s="7" t="n"/>
      <c r="F68" s="8" t="n"/>
      <c r="G68" s="9" t="n"/>
      <c r="H68" s="9" t="n"/>
      <c r="I68" s="9" t="n"/>
      <c r="J68" s="6" t="n"/>
      <c r="K68" s="10">
        <f>IF(COUNTA($A68:$J68)=0,"",IF($J68="Yes",'Assumptions'!$B$8,'Assumptions'!$B$7))</f>
        <v/>
      </c>
      <c r="L68" s="11">
        <f>IF(COUNTA($A68:$J68)=0,"",'Assumptions'!$B$4)</f>
        <v/>
      </c>
      <c r="M68" s="11">
        <f>IF(COUNTA($A68:$J68)=0,"",'Assumptions'!$B$5)</f>
        <v/>
      </c>
      <c r="N68" s="11">
        <f>IF(COUNTA($A68:$J68)=0,"",($H68*'Assumptions'!$B$4)+($I68*'Assumptions'!$B$5))</f>
        <v/>
      </c>
      <c r="O68" s="11">
        <f>IF(COUNTA($A68:$J68)=0,"",IFERROR(VLOOKUP($G68,'Assumptions'!$A$12:$C$15,2,TRUE),0))</f>
        <v/>
      </c>
      <c r="P68" s="10">
        <f>IF(COUNTA($A68:$J68)=0,"",IFERROR(VLOOKUP($G68,'Assumptions'!$A$12:$C$15,3,TRUE),0))</f>
        <v/>
      </c>
      <c r="Q68" s="11">
        <f>IF(COUNTA($A68:$J68)=0,"",MAX(0,($N68-MAX(0,$F68-$O68)*$P68))*$K68)</f>
        <v/>
      </c>
      <c r="R68" s="11">
        <f>IF($Q68="","",$Q68/12)</f>
        <v/>
      </c>
      <c r="S68" s="12">
        <f>IF(COUNTA($A68:$J68)=0,"",IF(OR($F68&gt;150000,$J68="Yes"),"Review eligibility and CRA guidance","Standard estimate"))</f>
        <v/>
      </c>
      <c r="T68" s="7" t="n"/>
    </row>
    <row r="69" ht="22" customHeight="1">
      <c r="A69" s="6" t="n"/>
      <c r="B69" s="7" t="n"/>
      <c r="C69" s="7" t="n"/>
      <c r="D69" s="7" t="n"/>
      <c r="E69" s="7" t="n"/>
      <c r="F69" s="8" t="n"/>
      <c r="G69" s="9" t="n"/>
      <c r="H69" s="9" t="n"/>
      <c r="I69" s="9" t="n"/>
      <c r="J69" s="6" t="n"/>
      <c r="K69" s="13">
        <f>IF(COUNTA($A69:$J69)=0,"",IF($J69="Yes",'Assumptions'!$B$8,'Assumptions'!$B$7))</f>
        <v/>
      </c>
      <c r="L69" s="14">
        <f>IF(COUNTA($A69:$J69)=0,"",'Assumptions'!$B$4)</f>
        <v/>
      </c>
      <c r="M69" s="14">
        <f>IF(COUNTA($A69:$J69)=0,"",'Assumptions'!$B$5)</f>
        <v/>
      </c>
      <c r="N69" s="14">
        <f>IF(COUNTA($A69:$J69)=0,"",($H69*'Assumptions'!$B$4)+($I69*'Assumptions'!$B$5))</f>
        <v/>
      </c>
      <c r="O69" s="14">
        <f>IF(COUNTA($A69:$J69)=0,"",IFERROR(VLOOKUP($G69,'Assumptions'!$A$12:$C$15,2,TRUE),0))</f>
        <v/>
      </c>
      <c r="P69" s="13">
        <f>IF(COUNTA($A69:$J69)=0,"",IFERROR(VLOOKUP($G69,'Assumptions'!$A$12:$C$15,3,TRUE),0))</f>
        <v/>
      </c>
      <c r="Q69" s="14">
        <f>IF(COUNTA($A69:$J69)=0,"",MAX(0,($N69-MAX(0,$F69-$O69)*$P69))*$K69)</f>
        <v/>
      </c>
      <c r="R69" s="14">
        <f>IF($Q69="","",$Q69/12)</f>
        <v/>
      </c>
      <c r="S69" s="15">
        <f>IF(COUNTA($A69:$J69)=0,"",IF(OR($F69&gt;150000,$J69="Yes"),"Review eligibility and CRA guidance","Standard estimate"))</f>
        <v/>
      </c>
      <c r="T69" s="7" t="n"/>
    </row>
    <row r="70" ht="22" customHeight="1">
      <c r="A70" s="6" t="n"/>
      <c r="B70" s="7" t="n"/>
      <c r="C70" s="7" t="n"/>
      <c r="D70" s="7" t="n"/>
      <c r="E70" s="7" t="n"/>
      <c r="F70" s="8" t="n"/>
      <c r="G70" s="9" t="n"/>
      <c r="H70" s="9" t="n"/>
      <c r="I70" s="9" t="n"/>
      <c r="J70" s="6" t="n"/>
      <c r="K70" s="10">
        <f>IF(COUNTA($A70:$J70)=0,"",IF($J70="Yes",'Assumptions'!$B$8,'Assumptions'!$B$7))</f>
        <v/>
      </c>
      <c r="L70" s="11">
        <f>IF(COUNTA($A70:$J70)=0,"",'Assumptions'!$B$4)</f>
        <v/>
      </c>
      <c r="M70" s="11">
        <f>IF(COUNTA($A70:$J70)=0,"",'Assumptions'!$B$5)</f>
        <v/>
      </c>
      <c r="N70" s="11">
        <f>IF(COUNTA($A70:$J70)=0,"",($H70*'Assumptions'!$B$4)+($I70*'Assumptions'!$B$5))</f>
        <v/>
      </c>
      <c r="O70" s="11">
        <f>IF(COUNTA($A70:$J70)=0,"",IFERROR(VLOOKUP($G70,'Assumptions'!$A$12:$C$15,2,TRUE),0))</f>
        <v/>
      </c>
      <c r="P70" s="10">
        <f>IF(COUNTA($A70:$J70)=0,"",IFERROR(VLOOKUP($G70,'Assumptions'!$A$12:$C$15,3,TRUE),0))</f>
        <v/>
      </c>
      <c r="Q70" s="11">
        <f>IF(COUNTA($A70:$J70)=0,"",MAX(0,($N70-MAX(0,$F70-$O70)*$P70))*$K70)</f>
        <v/>
      </c>
      <c r="R70" s="11">
        <f>IF($Q70="","",$Q70/12)</f>
        <v/>
      </c>
      <c r="S70" s="12">
        <f>IF(COUNTA($A70:$J70)=0,"",IF(OR($F70&gt;150000,$J70="Yes"),"Review eligibility and CRA guidance","Standard estimate"))</f>
        <v/>
      </c>
      <c r="T70" s="7" t="n"/>
    </row>
    <row r="71" ht="22" customHeight="1">
      <c r="A71" s="6" t="n"/>
      <c r="B71" s="7" t="n"/>
      <c r="C71" s="7" t="n"/>
      <c r="D71" s="7" t="n"/>
      <c r="E71" s="7" t="n"/>
      <c r="F71" s="8" t="n"/>
      <c r="G71" s="9" t="n"/>
      <c r="H71" s="9" t="n"/>
      <c r="I71" s="9" t="n"/>
      <c r="J71" s="6" t="n"/>
      <c r="K71" s="13">
        <f>IF(COUNTA($A71:$J71)=0,"",IF($J71="Yes",'Assumptions'!$B$8,'Assumptions'!$B$7))</f>
        <v/>
      </c>
      <c r="L71" s="14">
        <f>IF(COUNTA($A71:$J71)=0,"",'Assumptions'!$B$4)</f>
        <v/>
      </c>
      <c r="M71" s="14">
        <f>IF(COUNTA($A71:$J71)=0,"",'Assumptions'!$B$5)</f>
        <v/>
      </c>
      <c r="N71" s="14">
        <f>IF(COUNTA($A71:$J71)=0,"",($H71*'Assumptions'!$B$4)+($I71*'Assumptions'!$B$5))</f>
        <v/>
      </c>
      <c r="O71" s="14">
        <f>IF(COUNTA($A71:$J71)=0,"",IFERROR(VLOOKUP($G71,'Assumptions'!$A$12:$C$15,2,TRUE),0))</f>
        <v/>
      </c>
      <c r="P71" s="13">
        <f>IF(COUNTA($A71:$J71)=0,"",IFERROR(VLOOKUP($G71,'Assumptions'!$A$12:$C$15,3,TRUE),0))</f>
        <v/>
      </c>
      <c r="Q71" s="14">
        <f>IF(COUNTA($A71:$J71)=0,"",MAX(0,($N71-MAX(0,$F71-$O71)*$P71))*$K71)</f>
        <v/>
      </c>
      <c r="R71" s="14">
        <f>IF($Q71="","",$Q71/12)</f>
        <v/>
      </c>
      <c r="S71" s="15">
        <f>IF(COUNTA($A71:$J71)=0,"",IF(OR($F71&gt;150000,$J71="Yes"),"Review eligibility and CRA guidance","Standard estimate"))</f>
        <v/>
      </c>
      <c r="T71" s="7" t="n"/>
    </row>
    <row r="72" ht="22" customHeight="1">
      <c r="A72" s="6" t="n"/>
      <c r="B72" s="7" t="n"/>
      <c r="C72" s="7" t="n"/>
      <c r="D72" s="7" t="n"/>
      <c r="E72" s="7" t="n"/>
      <c r="F72" s="8" t="n"/>
      <c r="G72" s="9" t="n"/>
      <c r="H72" s="9" t="n"/>
      <c r="I72" s="9" t="n"/>
      <c r="J72" s="6" t="n"/>
      <c r="K72" s="10">
        <f>IF(COUNTA($A72:$J72)=0,"",IF($J72="Yes",'Assumptions'!$B$8,'Assumptions'!$B$7))</f>
        <v/>
      </c>
      <c r="L72" s="11">
        <f>IF(COUNTA($A72:$J72)=0,"",'Assumptions'!$B$4)</f>
        <v/>
      </c>
      <c r="M72" s="11">
        <f>IF(COUNTA($A72:$J72)=0,"",'Assumptions'!$B$5)</f>
        <v/>
      </c>
      <c r="N72" s="11">
        <f>IF(COUNTA($A72:$J72)=0,"",($H72*'Assumptions'!$B$4)+($I72*'Assumptions'!$B$5))</f>
        <v/>
      </c>
      <c r="O72" s="11">
        <f>IF(COUNTA($A72:$J72)=0,"",IFERROR(VLOOKUP($G72,'Assumptions'!$A$12:$C$15,2,TRUE),0))</f>
        <v/>
      </c>
      <c r="P72" s="10">
        <f>IF(COUNTA($A72:$J72)=0,"",IFERROR(VLOOKUP($G72,'Assumptions'!$A$12:$C$15,3,TRUE),0))</f>
        <v/>
      </c>
      <c r="Q72" s="11">
        <f>IF(COUNTA($A72:$J72)=0,"",MAX(0,($N72-MAX(0,$F72-$O72)*$P72))*$K72)</f>
        <v/>
      </c>
      <c r="R72" s="11">
        <f>IF($Q72="","",$Q72/12)</f>
        <v/>
      </c>
      <c r="S72" s="12">
        <f>IF(COUNTA($A72:$J72)=0,"",IF(OR($F72&gt;150000,$J72="Yes"),"Review eligibility and CRA guidance","Standard estimate"))</f>
        <v/>
      </c>
      <c r="T72" s="7" t="n"/>
    </row>
    <row r="73" ht="22" customHeight="1">
      <c r="A73" s="6" t="n"/>
      <c r="B73" s="7" t="n"/>
      <c r="C73" s="7" t="n"/>
      <c r="D73" s="7" t="n"/>
      <c r="E73" s="7" t="n"/>
      <c r="F73" s="8" t="n"/>
      <c r="G73" s="9" t="n"/>
      <c r="H73" s="9" t="n"/>
      <c r="I73" s="9" t="n"/>
      <c r="J73" s="6" t="n"/>
      <c r="K73" s="13">
        <f>IF(COUNTA($A73:$J73)=0,"",IF($J73="Yes",'Assumptions'!$B$8,'Assumptions'!$B$7))</f>
        <v/>
      </c>
      <c r="L73" s="14">
        <f>IF(COUNTA($A73:$J73)=0,"",'Assumptions'!$B$4)</f>
        <v/>
      </c>
      <c r="M73" s="14">
        <f>IF(COUNTA($A73:$J73)=0,"",'Assumptions'!$B$5)</f>
        <v/>
      </c>
      <c r="N73" s="14">
        <f>IF(COUNTA($A73:$J73)=0,"",($H73*'Assumptions'!$B$4)+($I73*'Assumptions'!$B$5))</f>
        <v/>
      </c>
      <c r="O73" s="14">
        <f>IF(COUNTA($A73:$J73)=0,"",IFERROR(VLOOKUP($G73,'Assumptions'!$A$12:$C$15,2,TRUE),0))</f>
        <v/>
      </c>
      <c r="P73" s="13">
        <f>IF(COUNTA($A73:$J73)=0,"",IFERROR(VLOOKUP($G73,'Assumptions'!$A$12:$C$15,3,TRUE),0))</f>
        <v/>
      </c>
      <c r="Q73" s="14">
        <f>IF(COUNTA($A73:$J73)=0,"",MAX(0,($N73-MAX(0,$F73-$O73)*$P73))*$K73)</f>
        <v/>
      </c>
      <c r="R73" s="14">
        <f>IF($Q73="","",$Q73/12)</f>
        <v/>
      </c>
      <c r="S73" s="15">
        <f>IF(COUNTA($A73:$J73)=0,"",IF(OR($F73&gt;150000,$J73="Yes"),"Review eligibility and CRA guidance","Standard estimate"))</f>
        <v/>
      </c>
      <c r="T73" s="7" t="n"/>
    </row>
    <row r="74" ht="22" customHeight="1">
      <c r="A74" s="6" t="n"/>
      <c r="B74" s="7" t="n"/>
      <c r="C74" s="7" t="n"/>
      <c r="D74" s="7" t="n"/>
      <c r="E74" s="7" t="n"/>
      <c r="F74" s="8" t="n"/>
      <c r="G74" s="9" t="n"/>
      <c r="H74" s="9" t="n"/>
      <c r="I74" s="9" t="n"/>
      <c r="J74" s="6" t="n"/>
      <c r="K74" s="10">
        <f>IF(COUNTA($A74:$J74)=0,"",IF($J74="Yes",'Assumptions'!$B$8,'Assumptions'!$B$7))</f>
        <v/>
      </c>
      <c r="L74" s="11">
        <f>IF(COUNTA($A74:$J74)=0,"",'Assumptions'!$B$4)</f>
        <v/>
      </c>
      <c r="M74" s="11">
        <f>IF(COUNTA($A74:$J74)=0,"",'Assumptions'!$B$5)</f>
        <v/>
      </c>
      <c r="N74" s="11">
        <f>IF(COUNTA($A74:$J74)=0,"",($H74*'Assumptions'!$B$4)+($I74*'Assumptions'!$B$5))</f>
        <v/>
      </c>
      <c r="O74" s="11">
        <f>IF(COUNTA($A74:$J74)=0,"",IFERROR(VLOOKUP($G74,'Assumptions'!$A$12:$C$15,2,TRUE),0))</f>
        <v/>
      </c>
      <c r="P74" s="10">
        <f>IF(COUNTA($A74:$J74)=0,"",IFERROR(VLOOKUP($G74,'Assumptions'!$A$12:$C$15,3,TRUE),0))</f>
        <v/>
      </c>
      <c r="Q74" s="11">
        <f>IF(COUNTA($A74:$J74)=0,"",MAX(0,($N74-MAX(0,$F74-$O74)*$P74))*$K74)</f>
        <v/>
      </c>
      <c r="R74" s="11">
        <f>IF($Q74="","",$Q74/12)</f>
        <v/>
      </c>
      <c r="S74" s="12">
        <f>IF(COUNTA($A74:$J74)=0,"",IF(OR($F74&gt;150000,$J74="Yes"),"Review eligibility and CRA guidance","Standard estimate"))</f>
        <v/>
      </c>
      <c r="T74" s="7" t="n"/>
    </row>
    <row r="75" ht="22" customHeight="1">
      <c r="A75" s="6" t="n"/>
      <c r="B75" s="7" t="n"/>
      <c r="C75" s="7" t="n"/>
      <c r="D75" s="7" t="n"/>
      <c r="E75" s="7" t="n"/>
      <c r="F75" s="8" t="n"/>
      <c r="G75" s="9" t="n"/>
      <c r="H75" s="9" t="n"/>
      <c r="I75" s="9" t="n"/>
      <c r="J75" s="6" t="n"/>
      <c r="K75" s="13">
        <f>IF(COUNTA($A75:$J75)=0,"",IF($J75="Yes",'Assumptions'!$B$8,'Assumptions'!$B$7))</f>
        <v/>
      </c>
      <c r="L75" s="14">
        <f>IF(COUNTA($A75:$J75)=0,"",'Assumptions'!$B$4)</f>
        <v/>
      </c>
      <c r="M75" s="14">
        <f>IF(COUNTA($A75:$J75)=0,"",'Assumptions'!$B$5)</f>
        <v/>
      </c>
      <c r="N75" s="14">
        <f>IF(COUNTA($A75:$J75)=0,"",($H75*'Assumptions'!$B$4)+($I75*'Assumptions'!$B$5))</f>
        <v/>
      </c>
      <c r="O75" s="14">
        <f>IF(COUNTA($A75:$J75)=0,"",IFERROR(VLOOKUP($G75,'Assumptions'!$A$12:$C$15,2,TRUE),0))</f>
        <v/>
      </c>
      <c r="P75" s="13">
        <f>IF(COUNTA($A75:$J75)=0,"",IFERROR(VLOOKUP($G75,'Assumptions'!$A$12:$C$15,3,TRUE),0))</f>
        <v/>
      </c>
      <c r="Q75" s="14">
        <f>IF(COUNTA($A75:$J75)=0,"",MAX(0,($N75-MAX(0,$F75-$O75)*$P75))*$K75)</f>
        <v/>
      </c>
      <c r="R75" s="14">
        <f>IF($Q75="","",$Q75/12)</f>
        <v/>
      </c>
      <c r="S75" s="15">
        <f>IF(COUNTA($A75:$J75)=0,"",IF(OR($F75&gt;150000,$J75="Yes"),"Review eligibility and CRA guidance","Standard estimate"))</f>
        <v/>
      </c>
      <c r="T75" s="7" t="n"/>
    </row>
    <row r="76" ht="22" customHeight="1">
      <c r="A76" s="6" t="n"/>
      <c r="B76" s="7" t="n"/>
      <c r="C76" s="7" t="n"/>
      <c r="D76" s="7" t="n"/>
      <c r="E76" s="7" t="n"/>
      <c r="F76" s="8" t="n"/>
      <c r="G76" s="9" t="n"/>
      <c r="H76" s="9" t="n"/>
      <c r="I76" s="9" t="n"/>
      <c r="J76" s="6" t="n"/>
      <c r="K76" s="10">
        <f>IF(COUNTA($A76:$J76)=0,"",IF($J76="Yes",'Assumptions'!$B$8,'Assumptions'!$B$7))</f>
        <v/>
      </c>
      <c r="L76" s="11">
        <f>IF(COUNTA($A76:$J76)=0,"",'Assumptions'!$B$4)</f>
        <v/>
      </c>
      <c r="M76" s="11">
        <f>IF(COUNTA($A76:$J76)=0,"",'Assumptions'!$B$5)</f>
        <v/>
      </c>
      <c r="N76" s="11">
        <f>IF(COUNTA($A76:$J76)=0,"",($H76*'Assumptions'!$B$4)+($I76*'Assumptions'!$B$5))</f>
        <v/>
      </c>
      <c r="O76" s="11">
        <f>IF(COUNTA($A76:$J76)=0,"",IFERROR(VLOOKUP($G76,'Assumptions'!$A$12:$C$15,2,TRUE),0))</f>
        <v/>
      </c>
      <c r="P76" s="10">
        <f>IF(COUNTA($A76:$J76)=0,"",IFERROR(VLOOKUP($G76,'Assumptions'!$A$12:$C$15,3,TRUE),0))</f>
        <v/>
      </c>
      <c r="Q76" s="11">
        <f>IF(COUNTA($A76:$J76)=0,"",MAX(0,($N76-MAX(0,$F76-$O76)*$P76))*$K76)</f>
        <v/>
      </c>
      <c r="R76" s="11">
        <f>IF($Q76="","",$Q76/12)</f>
        <v/>
      </c>
      <c r="S76" s="12">
        <f>IF(COUNTA($A76:$J76)=0,"",IF(OR($F76&gt;150000,$J76="Yes"),"Review eligibility and CRA guidance","Standard estimate"))</f>
        <v/>
      </c>
      <c r="T76" s="7" t="n"/>
    </row>
    <row r="77" ht="22" customHeight="1">
      <c r="A77" s="6" t="n"/>
      <c r="B77" s="7" t="n"/>
      <c r="C77" s="7" t="n"/>
      <c r="D77" s="7" t="n"/>
      <c r="E77" s="7" t="n"/>
      <c r="F77" s="8" t="n"/>
      <c r="G77" s="9" t="n"/>
      <c r="H77" s="9" t="n"/>
      <c r="I77" s="9" t="n"/>
      <c r="J77" s="6" t="n"/>
      <c r="K77" s="13">
        <f>IF(COUNTA($A77:$J77)=0,"",IF($J77="Yes",'Assumptions'!$B$8,'Assumptions'!$B$7))</f>
        <v/>
      </c>
      <c r="L77" s="14">
        <f>IF(COUNTA($A77:$J77)=0,"",'Assumptions'!$B$4)</f>
        <v/>
      </c>
      <c r="M77" s="14">
        <f>IF(COUNTA($A77:$J77)=0,"",'Assumptions'!$B$5)</f>
        <v/>
      </c>
      <c r="N77" s="14">
        <f>IF(COUNTA($A77:$J77)=0,"",($H77*'Assumptions'!$B$4)+($I77*'Assumptions'!$B$5))</f>
        <v/>
      </c>
      <c r="O77" s="14">
        <f>IF(COUNTA($A77:$J77)=0,"",IFERROR(VLOOKUP($G77,'Assumptions'!$A$12:$C$15,2,TRUE),0))</f>
        <v/>
      </c>
      <c r="P77" s="13">
        <f>IF(COUNTA($A77:$J77)=0,"",IFERROR(VLOOKUP($G77,'Assumptions'!$A$12:$C$15,3,TRUE),0))</f>
        <v/>
      </c>
      <c r="Q77" s="14">
        <f>IF(COUNTA($A77:$J77)=0,"",MAX(0,($N77-MAX(0,$F77-$O77)*$P77))*$K77)</f>
        <v/>
      </c>
      <c r="R77" s="14">
        <f>IF($Q77="","",$Q77/12)</f>
        <v/>
      </c>
      <c r="S77" s="15">
        <f>IF(COUNTA($A77:$J77)=0,"",IF(OR($F77&gt;150000,$J77="Yes"),"Review eligibility and CRA guidance","Standard estimate"))</f>
        <v/>
      </c>
      <c r="T77" s="7" t="n"/>
    </row>
    <row r="78" ht="22" customHeight="1">
      <c r="A78" s="6" t="n"/>
      <c r="B78" s="7" t="n"/>
      <c r="C78" s="7" t="n"/>
      <c r="D78" s="7" t="n"/>
      <c r="E78" s="7" t="n"/>
      <c r="F78" s="8" t="n"/>
      <c r="G78" s="9" t="n"/>
      <c r="H78" s="9" t="n"/>
      <c r="I78" s="9" t="n"/>
      <c r="J78" s="6" t="n"/>
      <c r="K78" s="10">
        <f>IF(COUNTA($A78:$J78)=0,"",IF($J78="Yes",'Assumptions'!$B$8,'Assumptions'!$B$7))</f>
        <v/>
      </c>
      <c r="L78" s="11">
        <f>IF(COUNTA($A78:$J78)=0,"",'Assumptions'!$B$4)</f>
        <v/>
      </c>
      <c r="M78" s="11">
        <f>IF(COUNTA($A78:$J78)=0,"",'Assumptions'!$B$5)</f>
        <v/>
      </c>
      <c r="N78" s="11">
        <f>IF(COUNTA($A78:$J78)=0,"",($H78*'Assumptions'!$B$4)+($I78*'Assumptions'!$B$5))</f>
        <v/>
      </c>
      <c r="O78" s="11">
        <f>IF(COUNTA($A78:$J78)=0,"",IFERROR(VLOOKUP($G78,'Assumptions'!$A$12:$C$15,2,TRUE),0))</f>
        <v/>
      </c>
      <c r="P78" s="10">
        <f>IF(COUNTA($A78:$J78)=0,"",IFERROR(VLOOKUP($G78,'Assumptions'!$A$12:$C$15,3,TRUE),0))</f>
        <v/>
      </c>
      <c r="Q78" s="11">
        <f>IF(COUNTA($A78:$J78)=0,"",MAX(0,($N78-MAX(0,$F78-$O78)*$P78))*$K78)</f>
        <v/>
      </c>
      <c r="R78" s="11">
        <f>IF($Q78="","",$Q78/12)</f>
        <v/>
      </c>
      <c r="S78" s="12">
        <f>IF(COUNTA($A78:$J78)=0,"",IF(OR($F78&gt;150000,$J78="Yes"),"Review eligibility and CRA guidance","Standard estimate"))</f>
        <v/>
      </c>
      <c r="T78" s="7" t="n"/>
    </row>
    <row r="79" ht="22" customHeight="1">
      <c r="A79" s="6" t="n"/>
      <c r="B79" s="7" t="n"/>
      <c r="C79" s="7" t="n"/>
      <c r="D79" s="7" t="n"/>
      <c r="E79" s="7" t="n"/>
      <c r="F79" s="8" t="n"/>
      <c r="G79" s="9" t="n"/>
      <c r="H79" s="9" t="n"/>
      <c r="I79" s="9" t="n"/>
      <c r="J79" s="6" t="n"/>
      <c r="K79" s="13">
        <f>IF(COUNTA($A79:$J79)=0,"",IF($J79="Yes",'Assumptions'!$B$8,'Assumptions'!$B$7))</f>
        <v/>
      </c>
      <c r="L79" s="14">
        <f>IF(COUNTA($A79:$J79)=0,"",'Assumptions'!$B$4)</f>
        <v/>
      </c>
      <c r="M79" s="14">
        <f>IF(COUNTA($A79:$J79)=0,"",'Assumptions'!$B$5)</f>
        <v/>
      </c>
      <c r="N79" s="14">
        <f>IF(COUNTA($A79:$J79)=0,"",($H79*'Assumptions'!$B$4)+($I79*'Assumptions'!$B$5))</f>
        <v/>
      </c>
      <c r="O79" s="14">
        <f>IF(COUNTA($A79:$J79)=0,"",IFERROR(VLOOKUP($G79,'Assumptions'!$A$12:$C$15,2,TRUE),0))</f>
        <v/>
      </c>
      <c r="P79" s="13">
        <f>IF(COUNTA($A79:$J79)=0,"",IFERROR(VLOOKUP($G79,'Assumptions'!$A$12:$C$15,3,TRUE),0))</f>
        <v/>
      </c>
      <c r="Q79" s="14">
        <f>IF(COUNTA($A79:$J79)=0,"",MAX(0,($N79-MAX(0,$F79-$O79)*$P79))*$K79)</f>
        <v/>
      </c>
      <c r="R79" s="14">
        <f>IF($Q79="","",$Q79/12)</f>
        <v/>
      </c>
      <c r="S79" s="15">
        <f>IF(COUNTA($A79:$J79)=0,"",IF(OR($F79&gt;150000,$J79="Yes"),"Review eligibility and CRA guidance","Standard estimate"))</f>
        <v/>
      </c>
      <c r="T79" s="7" t="n"/>
    </row>
    <row r="80" ht="22" customHeight="1">
      <c r="A80" s="6" t="n"/>
      <c r="B80" s="7" t="n"/>
      <c r="C80" s="7" t="n"/>
      <c r="D80" s="7" t="n"/>
      <c r="E80" s="7" t="n"/>
      <c r="F80" s="8" t="n"/>
      <c r="G80" s="9" t="n"/>
      <c r="H80" s="9" t="n"/>
      <c r="I80" s="9" t="n"/>
      <c r="J80" s="6" t="n"/>
      <c r="K80" s="10">
        <f>IF(COUNTA($A80:$J80)=0,"",IF($J80="Yes",'Assumptions'!$B$8,'Assumptions'!$B$7))</f>
        <v/>
      </c>
      <c r="L80" s="11">
        <f>IF(COUNTA($A80:$J80)=0,"",'Assumptions'!$B$4)</f>
        <v/>
      </c>
      <c r="M80" s="11">
        <f>IF(COUNTA($A80:$J80)=0,"",'Assumptions'!$B$5)</f>
        <v/>
      </c>
      <c r="N80" s="11">
        <f>IF(COUNTA($A80:$J80)=0,"",($H80*'Assumptions'!$B$4)+($I80*'Assumptions'!$B$5))</f>
        <v/>
      </c>
      <c r="O80" s="11">
        <f>IF(COUNTA($A80:$J80)=0,"",IFERROR(VLOOKUP($G80,'Assumptions'!$A$12:$C$15,2,TRUE),0))</f>
        <v/>
      </c>
      <c r="P80" s="10">
        <f>IF(COUNTA($A80:$J80)=0,"",IFERROR(VLOOKUP($G80,'Assumptions'!$A$12:$C$15,3,TRUE),0))</f>
        <v/>
      </c>
      <c r="Q80" s="11">
        <f>IF(COUNTA($A80:$J80)=0,"",MAX(0,($N80-MAX(0,$F80-$O80)*$P80))*$K80)</f>
        <v/>
      </c>
      <c r="R80" s="11">
        <f>IF($Q80="","",$Q80/12)</f>
        <v/>
      </c>
      <c r="S80" s="12">
        <f>IF(COUNTA($A80:$J80)=0,"",IF(OR($F80&gt;150000,$J80="Yes"),"Review eligibility and CRA guidance","Standard estimate"))</f>
        <v/>
      </c>
      <c r="T80" s="7" t="n"/>
    </row>
    <row r="81" ht="22" customHeight="1">
      <c r="A81" s="6" t="n"/>
      <c r="B81" s="7" t="n"/>
      <c r="C81" s="7" t="n"/>
      <c r="D81" s="7" t="n"/>
      <c r="E81" s="7" t="n"/>
      <c r="F81" s="8" t="n"/>
      <c r="G81" s="9" t="n"/>
      <c r="H81" s="9" t="n"/>
      <c r="I81" s="9" t="n"/>
      <c r="J81" s="6" t="n"/>
      <c r="K81" s="13">
        <f>IF(COUNTA($A81:$J81)=0,"",IF($J81="Yes",'Assumptions'!$B$8,'Assumptions'!$B$7))</f>
        <v/>
      </c>
      <c r="L81" s="14">
        <f>IF(COUNTA($A81:$J81)=0,"",'Assumptions'!$B$4)</f>
        <v/>
      </c>
      <c r="M81" s="14">
        <f>IF(COUNTA($A81:$J81)=0,"",'Assumptions'!$B$5)</f>
        <v/>
      </c>
      <c r="N81" s="14">
        <f>IF(COUNTA($A81:$J81)=0,"",($H81*'Assumptions'!$B$4)+($I81*'Assumptions'!$B$5))</f>
        <v/>
      </c>
      <c r="O81" s="14">
        <f>IF(COUNTA($A81:$J81)=0,"",IFERROR(VLOOKUP($G81,'Assumptions'!$A$12:$C$15,2,TRUE),0))</f>
        <v/>
      </c>
      <c r="P81" s="13">
        <f>IF(COUNTA($A81:$J81)=0,"",IFERROR(VLOOKUP($G81,'Assumptions'!$A$12:$C$15,3,TRUE),0))</f>
        <v/>
      </c>
      <c r="Q81" s="14">
        <f>IF(COUNTA($A81:$J81)=0,"",MAX(0,($N81-MAX(0,$F81-$O81)*$P81))*$K81)</f>
        <v/>
      </c>
      <c r="R81" s="14">
        <f>IF($Q81="","",$Q81/12)</f>
        <v/>
      </c>
      <c r="S81" s="15">
        <f>IF(COUNTA($A81:$J81)=0,"",IF(OR($F81&gt;150000,$J81="Yes"),"Review eligibility and CRA guidance","Standard estimate"))</f>
        <v/>
      </c>
      <c r="T81" s="7" t="n"/>
    </row>
    <row r="82" ht="22" customHeight="1">
      <c r="A82" s="6" t="n"/>
      <c r="B82" s="7" t="n"/>
      <c r="C82" s="7" t="n"/>
      <c r="D82" s="7" t="n"/>
      <c r="E82" s="7" t="n"/>
      <c r="F82" s="8" t="n"/>
      <c r="G82" s="9" t="n"/>
      <c r="H82" s="9" t="n"/>
      <c r="I82" s="9" t="n"/>
      <c r="J82" s="6" t="n"/>
      <c r="K82" s="10">
        <f>IF(COUNTA($A82:$J82)=0,"",IF($J82="Yes",'Assumptions'!$B$8,'Assumptions'!$B$7))</f>
        <v/>
      </c>
      <c r="L82" s="11">
        <f>IF(COUNTA($A82:$J82)=0,"",'Assumptions'!$B$4)</f>
        <v/>
      </c>
      <c r="M82" s="11">
        <f>IF(COUNTA($A82:$J82)=0,"",'Assumptions'!$B$5)</f>
        <v/>
      </c>
      <c r="N82" s="11">
        <f>IF(COUNTA($A82:$J82)=0,"",($H82*'Assumptions'!$B$4)+($I82*'Assumptions'!$B$5))</f>
        <v/>
      </c>
      <c r="O82" s="11">
        <f>IF(COUNTA($A82:$J82)=0,"",IFERROR(VLOOKUP($G82,'Assumptions'!$A$12:$C$15,2,TRUE),0))</f>
        <v/>
      </c>
      <c r="P82" s="10">
        <f>IF(COUNTA($A82:$J82)=0,"",IFERROR(VLOOKUP($G82,'Assumptions'!$A$12:$C$15,3,TRUE),0))</f>
        <v/>
      </c>
      <c r="Q82" s="11">
        <f>IF(COUNTA($A82:$J82)=0,"",MAX(0,($N82-MAX(0,$F82-$O82)*$P82))*$K82)</f>
        <v/>
      </c>
      <c r="R82" s="11">
        <f>IF($Q82="","",$Q82/12)</f>
        <v/>
      </c>
      <c r="S82" s="12">
        <f>IF(COUNTA($A82:$J82)=0,"",IF(OR($F82&gt;150000,$J82="Yes"),"Review eligibility and CRA guidance","Standard estimate"))</f>
        <v/>
      </c>
      <c r="T82" s="7" t="n"/>
    </row>
    <row r="83" ht="22" customHeight="1">
      <c r="A83" s="6" t="n"/>
      <c r="B83" s="7" t="n"/>
      <c r="C83" s="7" t="n"/>
      <c r="D83" s="7" t="n"/>
      <c r="E83" s="7" t="n"/>
      <c r="F83" s="8" t="n"/>
      <c r="G83" s="9" t="n"/>
      <c r="H83" s="9" t="n"/>
      <c r="I83" s="9" t="n"/>
      <c r="J83" s="6" t="n"/>
      <c r="K83" s="13">
        <f>IF(COUNTA($A83:$J83)=0,"",IF($J83="Yes",'Assumptions'!$B$8,'Assumptions'!$B$7))</f>
        <v/>
      </c>
      <c r="L83" s="14">
        <f>IF(COUNTA($A83:$J83)=0,"",'Assumptions'!$B$4)</f>
        <v/>
      </c>
      <c r="M83" s="14">
        <f>IF(COUNTA($A83:$J83)=0,"",'Assumptions'!$B$5)</f>
        <v/>
      </c>
      <c r="N83" s="14">
        <f>IF(COUNTA($A83:$J83)=0,"",($H83*'Assumptions'!$B$4)+($I83*'Assumptions'!$B$5))</f>
        <v/>
      </c>
      <c r="O83" s="14">
        <f>IF(COUNTA($A83:$J83)=0,"",IFERROR(VLOOKUP($G83,'Assumptions'!$A$12:$C$15,2,TRUE),0))</f>
        <v/>
      </c>
      <c r="P83" s="13">
        <f>IF(COUNTA($A83:$J83)=0,"",IFERROR(VLOOKUP($G83,'Assumptions'!$A$12:$C$15,3,TRUE),0))</f>
        <v/>
      </c>
      <c r="Q83" s="14">
        <f>IF(COUNTA($A83:$J83)=0,"",MAX(0,($N83-MAX(0,$F83-$O83)*$P83))*$K83)</f>
        <v/>
      </c>
      <c r="R83" s="14">
        <f>IF($Q83="","",$Q83/12)</f>
        <v/>
      </c>
      <c r="S83" s="15">
        <f>IF(COUNTA($A83:$J83)=0,"",IF(OR($F83&gt;150000,$J83="Yes"),"Review eligibility and CRA guidance","Standard estimate"))</f>
        <v/>
      </c>
      <c r="T83" s="7" t="n"/>
    </row>
    <row r="84" ht="22" customHeight="1">
      <c r="A84" s="6" t="n"/>
      <c r="B84" s="7" t="n"/>
      <c r="C84" s="7" t="n"/>
      <c r="D84" s="7" t="n"/>
      <c r="E84" s="7" t="n"/>
      <c r="F84" s="8" t="n"/>
      <c r="G84" s="9" t="n"/>
      <c r="H84" s="9" t="n"/>
      <c r="I84" s="9" t="n"/>
      <c r="J84" s="6" t="n"/>
      <c r="K84" s="10">
        <f>IF(COUNTA($A84:$J84)=0,"",IF($J84="Yes",'Assumptions'!$B$8,'Assumptions'!$B$7))</f>
        <v/>
      </c>
      <c r="L84" s="11">
        <f>IF(COUNTA($A84:$J84)=0,"",'Assumptions'!$B$4)</f>
        <v/>
      </c>
      <c r="M84" s="11">
        <f>IF(COUNTA($A84:$J84)=0,"",'Assumptions'!$B$5)</f>
        <v/>
      </c>
      <c r="N84" s="11">
        <f>IF(COUNTA($A84:$J84)=0,"",($H84*'Assumptions'!$B$4)+($I84*'Assumptions'!$B$5))</f>
        <v/>
      </c>
      <c r="O84" s="11">
        <f>IF(COUNTA($A84:$J84)=0,"",IFERROR(VLOOKUP($G84,'Assumptions'!$A$12:$C$15,2,TRUE),0))</f>
        <v/>
      </c>
      <c r="P84" s="10">
        <f>IF(COUNTA($A84:$J84)=0,"",IFERROR(VLOOKUP($G84,'Assumptions'!$A$12:$C$15,3,TRUE),0))</f>
        <v/>
      </c>
      <c r="Q84" s="11">
        <f>IF(COUNTA($A84:$J84)=0,"",MAX(0,($N84-MAX(0,$F84-$O84)*$P84))*$K84)</f>
        <v/>
      </c>
      <c r="R84" s="11">
        <f>IF($Q84="","",$Q84/12)</f>
        <v/>
      </c>
      <c r="S84" s="12">
        <f>IF(COUNTA($A84:$J84)=0,"",IF(OR($F84&gt;150000,$J84="Yes"),"Review eligibility and CRA guidance","Standard estimate"))</f>
        <v/>
      </c>
      <c r="T84" s="7" t="n"/>
    </row>
    <row r="85" ht="22" customHeight="1">
      <c r="A85" s="6" t="n"/>
      <c r="B85" s="7" t="n"/>
      <c r="C85" s="7" t="n"/>
      <c r="D85" s="7" t="n"/>
      <c r="E85" s="7" t="n"/>
      <c r="F85" s="8" t="n"/>
      <c r="G85" s="9" t="n"/>
      <c r="H85" s="9" t="n"/>
      <c r="I85" s="9" t="n"/>
      <c r="J85" s="6" t="n"/>
      <c r="K85" s="13">
        <f>IF(COUNTA($A85:$J85)=0,"",IF($J85="Yes",'Assumptions'!$B$8,'Assumptions'!$B$7))</f>
        <v/>
      </c>
      <c r="L85" s="14">
        <f>IF(COUNTA($A85:$J85)=0,"",'Assumptions'!$B$4)</f>
        <v/>
      </c>
      <c r="M85" s="14">
        <f>IF(COUNTA($A85:$J85)=0,"",'Assumptions'!$B$5)</f>
        <v/>
      </c>
      <c r="N85" s="14">
        <f>IF(COUNTA($A85:$J85)=0,"",($H85*'Assumptions'!$B$4)+($I85*'Assumptions'!$B$5))</f>
        <v/>
      </c>
      <c r="O85" s="14">
        <f>IF(COUNTA($A85:$J85)=0,"",IFERROR(VLOOKUP($G85,'Assumptions'!$A$12:$C$15,2,TRUE),0))</f>
        <v/>
      </c>
      <c r="P85" s="13">
        <f>IF(COUNTA($A85:$J85)=0,"",IFERROR(VLOOKUP($G85,'Assumptions'!$A$12:$C$15,3,TRUE),0))</f>
        <v/>
      </c>
      <c r="Q85" s="14">
        <f>IF(COUNTA($A85:$J85)=0,"",MAX(0,($N85-MAX(0,$F85-$O85)*$P85))*$K85)</f>
        <v/>
      </c>
      <c r="R85" s="14">
        <f>IF($Q85="","",$Q85/12)</f>
        <v/>
      </c>
      <c r="S85" s="15">
        <f>IF(COUNTA($A85:$J85)=0,"",IF(OR($F85&gt;150000,$J85="Yes"),"Review eligibility and CRA guidance","Standard estimate"))</f>
        <v/>
      </c>
      <c r="T85" s="7" t="n"/>
    </row>
    <row r="86" ht="22" customHeight="1">
      <c r="A86" s="6" t="n"/>
      <c r="B86" s="7" t="n"/>
      <c r="C86" s="7" t="n"/>
      <c r="D86" s="7" t="n"/>
      <c r="E86" s="7" t="n"/>
      <c r="F86" s="8" t="n"/>
      <c r="G86" s="9" t="n"/>
      <c r="H86" s="9" t="n"/>
      <c r="I86" s="9" t="n"/>
      <c r="J86" s="6" t="n"/>
      <c r="K86" s="10">
        <f>IF(COUNTA($A86:$J86)=0,"",IF($J86="Yes",'Assumptions'!$B$8,'Assumptions'!$B$7))</f>
        <v/>
      </c>
      <c r="L86" s="11">
        <f>IF(COUNTA($A86:$J86)=0,"",'Assumptions'!$B$4)</f>
        <v/>
      </c>
      <c r="M86" s="11">
        <f>IF(COUNTA($A86:$J86)=0,"",'Assumptions'!$B$5)</f>
        <v/>
      </c>
      <c r="N86" s="11">
        <f>IF(COUNTA($A86:$J86)=0,"",($H86*'Assumptions'!$B$4)+($I86*'Assumptions'!$B$5))</f>
        <v/>
      </c>
      <c r="O86" s="11">
        <f>IF(COUNTA($A86:$J86)=0,"",IFERROR(VLOOKUP($G86,'Assumptions'!$A$12:$C$15,2,TRUE),0))</f>
        <v/>
      </c>
      <c r="P86" s="10">
        <f>IF(COUNTA($A86:$J86)=0,"",IFERROR(VLOOKUP($G86,'Assumptions'!$A$12:$C$15,3,TRUE),0))</f>
        <v/>
      </c>
      <c r="Q86" s="11">
        <f>IF(COUNTA($A86:$J86)=0,"",MAX(0,($N86-MAX(0,$F86-$O86)*$P86))*$K86)</f>
        <v/>
      </c>
      <c r="R86" s="11">
        <f>IF($Q86="","",$Q86/12)</f>
        <v/>
      </c>
      <c r="S86" s="12">
        <f>IF(COUNTA($A86:$J86)=0,"",IF(OR($F86&gt;150000,$J86="Yes"),"Review eligibility and CRA guidance","Standard estimate"))</f>
        <v/>
      </c>
      <c r="T86" s="7" t="n"/>
    </row>
    <row r="87" ht="22" customHeight="1">
      <c r="A87" s="6" t="n"/>
      <c r="B87" s="7" t="n"/>
      <c r="C87" s="7" t="n"/>
      <c r="D87" s="7" t="n"/>
      <c r="E87" s="7" t="n"/>
      <c r="F87" s="8" t="n"/>
      <c r="G87" s="9" t="n"/>
      <c r="H87" s="9" t="n"/>
      <c r="I87" s="9" t="n"/>
      <c r="J87" s="6" t="n"/>
      <c r="K87" s="13">
        <f>IF(COUNTA($A87:$J87)=0,"",IF($J87="Yes",'Assumptions'!$B$8,'Assumptions'!$B$7))</f>
        <v/>
      </c>
      <c r="L87" s="14">
        <f>IF(COUNTA($A87:$J87)=0,"",'Assumptions'!$B$4)</f>
        <v/>
      </c>
      <c r="M87" s="14">
        <f>IF(COUNTA($A87:$J87)=0,"",'Assumptions'!$B$5)</f>
        <v/>
      </c>
      <c r="N87" s="14">
        <f>IF(COUNTA($A87:$J87)=0,"",($H87*'Assumptions'!$B$4)+($I87*'Assumptions'!$B$5))</f>
        <v/>
      </c>
      <c r="O87" s="14">
        <f>IF(COUNTA($A87:$J87)=0,"",IFERROR(VLOOKUP($G87,'Assumptions'!$A$12:$C$15,2,TRUE),0))</f>
        <v/>
      </c>
      <c r="P87" s="13">
        <f>IF(COUNTA($A87:$J87)=0,"",IFERROR(VLOOKUP($G87,'Assumptions'!$A$12:$C$15,3,TRUE),0))</f>
        <v/>
      </c>
      <c r="Q87" s="14">
        <f>IF(COUNTA($A87:$J87)=0,"",MAX(0,($N87-MAX(0,$F87-$O87)*$P87))*$K87)</f>
        <v/>
      </c>
      <c r="R87" s="14">
        <f>IF($Q87="","",$Q87/12)</f>
        <v/>
      </c>
      <c r="S87" s="15">
        <f>IF(COUNTA($A87:$J87)=0,"",IF(OR($F87&gt;150000,$J87="Yes"),"Review eligibility and CRA guidance","Standard estimate"))</f>
        <v/>
      </c>
      <c r="T87" s="7" t="n"/>
    </row>
    <row r="88" ht="22" customHeight="1">
      <c r="A88" s="6" t="n"/>
      <c r="B88" s="7" t="n"/>
      <c r="C88" s="7" t="n"/>
      <c r="D88" s="7" t="n"/>
      <c r="E88" s="7" t="n"/>
      <c r="F88" s="8" t="n"/>
      <c r="G88" s="9" t="n"/>
      <c r="H88" s="9" t="n"/>
      <c r="I88" s="9" t="n"/>
      <c r="J88" s="6" t="n"/>
      <c r="K88" s="10">
        <f>IF(COUNTA($A88:$J88)=0,"",IF($J88="Yes",'Assumptions'!$B$8,'Assumptions'!$B$7))</f>
        <v/>
      </c>
      <c r="L88" s="11">
        <f>IF(COUNTA($A88:$J88)=0,"",'Assumptions'!$B$4)</f>
        <v/>
      </c>
      <c r="M88" s="11">
        <f>IF(COUNTA($A88:$J88)=0,"",'Assumptions'!$B$5)</f>
        <v/>
      </c>
      <c r="N88" s="11">
        <f>IF(COUNTA($A88:$J88)=0,"",($H88*'Assumptions'!$B$4)+($I88*'Assumptions'!$B$5))</f>
        <v/>
      </c>
      <c r="O88" s="11">
        <f>IF(COUNTA($A88:$J88)=0,"",IFERROR(VLOOKUP($G88,'Assumptions'!$A$12:$C$15,2,TRUE),0))</f>
        <v/>
      </c>
      <c r="P88" s="10">
        <f>IF(COUNTA($A88:$J88)=0,"",IFERROR(VLOOKUP($G88,'Assumptions'!$A$12:$C$15,3,TRUE),0))</f>
        <v/>
      </c>
      <c r="Q88" s="11">
        <f>IF(COUNTA($A88:$J88)=0,"",MAX(0,($N88-MAX(0,$F88-$O88)*$P88))*$K88)</f>
        <v/>
      </c>
      <c r="R88" s="11">
        <f>IF($Q88="","",$Q88/12)</f>
        <v/>
      </c>
      <c r="S88" s="12">
        <f>IF(COUNTA($A88:$J88)=0,"",IF(OR($F88&gt;150000,$J88="Yes"),"Review eligibility and CRA guidance","Standard estimate"))</f>
        <v/>
      </c>
      <c r="T88" s="7" t="n"/>
    </row>
    <row r="89" ht="22" customHeight="1">
      <c r="A89" s="6" t="n"/>
      <c r="B89" s="7" t="n"/>
      <c r="C89" s="7" t="n"/>
      <c r="D89" s="7" t="n"/>
      <c r="E89" s="7" t="n"/>
      <c r="F89" s="8" t="n"/>
      <c r="G89" s="9" t="n"/>
      <c r="H89" s="9" t="n"/>
      <c r="I89" s="9" t="n"/>
      <c r="J89" s="6" t="n"/>
      <c r="K89" s="13">
        <f>IF(COUNTA($A89:$J89)=0,"",IF($J89="Yes",'Assumptions'!$B$8,'Assumptions'!$B$7))</f>
        <v/>
      </c>
      <c r="L89" s="14">
        <f>IF(COUNTA($A89:$J89)=0,"",'Assumptions'!$B$4)</f>
        <v/>
      </c>
      <c r="M89" s="14">
        <f>IF(COUNTA($A89:$J89)=0,"",'Assumptions'!$B$5)</f>
        <v/>
      </c>
      <c r="N89" s="14">
        <f>IF(COUNTA($A89:$J89)=0,"",($H89*'Assumptions'!$B$4)+($I89*'Assumptions'!$B$5))</f>
        <v/>
      </c>
      <c r="O89" s="14">
        <f>IF(COUNTA($A89:$J89)=0,"",IFERROR(VLOOKUP($G89,'Assumptions'!$A$12:$C$15,2,TRUE),0))</f>
        <v/>
      </c>
      <c r="P89" s="13">
        <f>IF(COUNTA($A89:$J89)=0,"",IFERROR(VLOOKUP($G89,'Assumptions'!$A$12:$C$15,3,TRUE),0))</f>
        <v/>
      </c>
      <c r="Q89" s="14">
        <f>IF(COUNTA($A89:$J89)=0,"",MAX(0,($N89-MAX(0,$F89-$O89)*$P89))*$K89)</f>
        <v/>
      </c>
      <c r="R89" s="14">
        <f>IF($Q89="","",$Q89/12)</f>
        <v/>
      </c>
      <c r="S89" s="15">
        <f>IF(COUNTA($A89:$J89)=0,"",IF(OR($F89&gt;150000,$J89="Yes"),"Review eligibility and CRA guidance","Standard estimate"))</f>
        <v/>
      </c>
      <c r="T89" s="7" t="n"/>
    </row>
    <row r="90" ht="22" customHeight="1">
      <c r="A90" s="6" t="n"/>
      <c r="B90" s="7" t="n"/>
      <c r="C90" s="7" t="n"/>
      <c r="D90" s="7" t="n"/>
      <c r="E90" s="7" t="n"/>
      <c r="F90" s="8" t="n"/>
      <c r="G90" s="9" t="n"/>
      <c r="H90" s="9" t="n"/>
      <c r="I90" s="9" t="n"/>
      <c r="J90" s="6" t="n"/>
      <c r="K90" s="10">
        <f>IF(COUNTA($A90:$J90)=0,"",IF($J90="Yes",'Assumptions'!$B$8,'Assumptions'!$B$7))</f>
        <v/>
      </c>
      <c r="L90" s="11">
        <f>IF(COUNTA($A90:$J90)=0,"",'Assumptions'!$B$4)</f>
        <v/>
      </c>
      <c r="M90" s="11">
        <f>IF(COUNTA($A90:$J90)=0,"",'Assumptions'!$B$5)</f>
        <v/>
      </c>
      <c r="N90" s="11">
        <f>IF(COUNTA($A90:$J90)=0,"",($H90*'Assumptions'!$B$4)+($I90*'Assumptions'!$B$5))</f>
        <v/>
      </c>
      <c r="O90" s="11">
        <f>IF(COUNTA($A90:$J90)=0,"",IFERROR(VLOOKUP($G90,'Assumptions'!$A$12:$C$15,2,TRUE),0))</f>
        <v/>
      </c>
      <c r="P90" s="10">
        <f>IF(COUNTA($A90:$J90)=0,"",IFERROR(VLOOKUP($G90,'Assumptions'!$A$12:$C$15,3,TRUE),0))</f>
        <v/>
      </c>
      <c r="Q90" s="11">
        <f>IF(COUNTA($A90:$J90)=0,"",MAX(0,($N90-MAX(0,$F90-$O90)*$P90))*$K90)</f>
        <v/>
      </c>
      <c r="R90" s="11">
        <f>IF($Q90="","",$Q90/12)</f>
        <v/>
      </c>
      <c r="S90" s="12">
        <f>IF(COUNTA($A90:$J90)=0,"",IF(OR($F90&gt;150000,$J90="Yes"),"Review eligibility and CRA guidance","Standard estimate"))</f>
        <v/>
      </c>
      <c r="T90" s="7" t="n"/>
    </row>
    <row r="91" ht="22" customHeight="1">
      <c r="A91" s="6" t="n"/>
      <c r="B91" s="7" t="n"/>
      <c r="C91" s="7" t="n"/>
      <c r="D91" s="7" t="n"/>
      <c r="E91" s="7" t="n"/>
      <c r="F91" s="8" t="n"/>
      <c r="G91" s="9" t="n"/>
      <c r="H91" s="9" t="n"/>
      <c r="I91" s="9" t="n"/>
      <c r="J91" s="6" t="n"/>
      <c r="K91" s="13">
        <f>IF(COUNTA($A91:$J91)=0,"",IF($J91="Yes",'Assumptions'!$B$8,'Assumptions'!$B$7))</f>
        <v/>
      </c>
      <c r="L91" s="14">
        <f>IF(COUNTA($A91:$J91)=0,"",'Assumptions'!$B$4)</f>
        <v/>
      </c>
      <c r="M91" s="14">
        <f>IF(COUNTA($A91:$J91)=0,"",'Assumptions'!$B$5)</f>
        <v/>
      </c>
      <c r="N91" s="14">
        <f>IF(COUNTA($A91:$J91)=0,"",($H91*'Assumptions'!$B$4)+($I91*'Assumptions'!$B$5))</f>
        <v/>
      </c>
      <c r="O91" s="14">
        <f>IF(COUNTA($A91:$J91)=0,"",IFERROR(VLOOKUP($G91,'Assumptions'!$A$12:$C$15,2,TRUE),0))</f>
        <v/>
      </c>
      <c r="P91" s="13">
        <f>IF(COUNTA($A91:$J91)=0,"",IFERROR(VLOOKUP($G91,'Assumptions'!$A$12:$C$15,3,TRUE),0))</f>
        <v/>
      </c>
      <c r="Q91" s="14">
        <f>IF(COUNTA($A91:$J91)=0,"",MAX(0,($N91-MAX(0,$F91-$O91)*$P91))*$K91)</f>
        <v/>
      </c>
      <c r="R91" s="14">
        <f>IF($Q91="","",$Q91/12)</f>
        <v/>
      </c>
      <c r="S91" s="15">
        <f>IF(COUNTA($A91:$J91)=0,"",IF(OR($F91&gt;150000,$J91="Yes"),"Review eligibility and CRA guidance","Standard estimate"))</f>
        <v/>
      </c>
      <c r="T91" s="7" t="n"/>
    </row>
    <row r="92" ht="22" customHeight="1">
      <c r="A92" s="6" t="n"/>
      <c r="B92" s="7" t="n"/>
      <c r="C92" s="7" t="n"/>
      <c r="D92" s="7" t="n"/>
      <c r="E92" s="7" t="n"/>
      <c r="F92" s="8" t="n"/>
      <c r="G92" s="9" t="n"/>
      <c r="H92" s="9" t="n"/>
      <c r="I92" s="9" t="n"/>
      <c r="J92" s="6" t="n"/>
      <c r="K92" s="10">
        <f>IF(COUNTA($A92:$J92)=0,"",IF($J92="Yes",'Assumptions'!$B$8,'Assumptions'!$B$7))</f>
        <v/>
      </c>
      <c r="L92" s="11">
        <f>IF(COUNTA($A92:$J92)=0,"",'Assumptions'!$B$4)</f>
        <v/>
      </c>
      <c r="M92" s="11">
        <f>IF(COUNTA($A92:$J92)=0,"",'Assumptions'!$B$5)</f>
        <v/>
      </c>
      <c r="N92" s="11">
        <f>IF(COUNTA($A92:$J92)=0,"",($H92*'Assumptions'!$B$4)+($I92*'Assumptions'!$B$5))</f>
        <v/>
      </c>
      <c r="O92" s="11">
        <f>IF(COUNTA($A92:$J92)=0,"",IFERROR(VLOOKUP($G92,'Assumptions'!$A$12:$C$15,2,TRUE),0))</f>
        <v/>
      </c>
      <c r="P92" s="10">
        <f>IF(COUNTA($A92:$J92)=0,"",IFERROR(VLOOKUP($G92,'Assumptions'!$A$12:$C$15,3,TRUE),0))</f>
        <v/>
      </c>
      <c r="Q92" s="11">
        <f>IF(COUNTA($A92:$J92)=0,"",MAX(0,($N92-MAX(0,$F92-$O92)*$P92))*$K92)</f>
        <v/>
      </c>
      <c r="R92" s="11">
        <f>IF($Q92="","",$Q92/12)</f>
        <v/>
      </c>
      <c r="S92" s="12">
        <f>IF(COUNTA($A92:$J92)=0,"",IF(OR($F92&gt;150000,$J92="Yes"),"Review eligibility and CRA guidance","Standard estimate"))</f>
        <v/>
      </c>
      <c r="T92" s="7" t="n"/>
    </row>
    <row r="93" ht="22" customHeight="1">
      <c r="A93" s="6" t="n"/>
      <c r="B93" s="7" t="n"/>
      <c r="C93" s="7" t="n"/>
      <c r="D93" s="7" t="n"/>
      <c r="E93" s="7" t="n"/>
      <c r="F93" s="8" t="n"/>
      <c r="G93" s="9" t="n"/>
      <c r="H93" s="9" t="n"/>
      <c r="I93" s="9" t="n"/>
      <c r="J93" s="6" t="n"/>
      <c r="K93" s="13">
        <f>IF(COUNTA($A93:$J93)=0,"",IF($J93="Yes",'Assumptions'!$B$8,'Assumptions'!$B$7))</f>
        <v/>
      </c>
      <c r="L93" s="14">
        <f>IF(COUNTA($A93:$J93)=0,"",'Assumptions'!$B$4)</f>
        <v/>
      </c>
      <c r="M93" s="14">
        <f>IF(COUNTA($A93:$J93)=0,"",'Assumptions'!$B$5)</f>
        <v/>
      </c>
      <c r="N93" s="14">
        <f>IF(COUNTA($A93:$J93)=0,"",($H93*'Assumptions'!$B$4)+($I93*'Assumptions'!$B$5))</f>
        <v/>
      </c>
      <c r="O93" s="14">
        <f>IF(COUNTA($A93:$J93)=0,"",IFERROR(VLOOKUP($G93,'Assumptions'!$A$12:$C$15,2,TRUE),0))</f>
        <v/>
      </c>
      <c r="P93" s="13">
        <f>IF(COUNTA($A93:$J93)=0,"",IFERROR(VLOOKUP($G93,'Assumptions'!$A$12:$C$15,3,TRUE),0))</f>
        <v/>
      </c>
      <c r="Q93" s="14">
        <f>IF(COUNTA($A93:$J93)=0,"",MAX(0,($N93-MAX(0,$F93-$O93)*$P93))*$K93)</f>
        <v/>
      </c>
      <c r="R93" s="14">
        <f>IF($Q93="","",$Q93/12)</f>
        <v/>
      </c>
      <c r="S93" s="15">
        <f>IF(COUNTA($A93:$J93)=0,"",IF(OR($F93&gt;150000,$J93="Yes"),"Review eligibility and CRA guidance","Standard estimate"))</f>
        <v/>
      </c>
      <c r="T93" s="7" t="n"/>
    </row>
    <row r="94" ht="22" customHeight="1">
      <c r="A94" s="6" t="n"/>
      <c r="B94" s="7" t="n"/>
      <c r="C94" s="7" t="n"/>
      <c r="D94" s="7" t="n"/>
      <c r="E94" s="7" t="n"/>
      <c r="F94" s="8" t="n"/>
      <c r="G94" s="9" t="n"/>
      <c r="H94" s="9" t="n"/>
      <c r="I94" s="9" t="n"/>
      <c r="J94" s="6" t="n"/>
      <c r="K94" s="10">
        <f>IF(COUNTA($A94:$J94)=0,"",IF($J94="Yes",'Assumptions'!$B$8,'Assumptions'!$B$7))</f>
        <v/>
      </c>
      <c r="L94" s="11">
        <f>IF(COUNTA($A94:$J94)=0,"",'Assumptions'!$B$4)</f>
        <v/>
      </c>
      <c r="M94" s="11">
        <f>IF(COUNTA($A94:$J94)=0,"",'Assumptions'!$B$5)</f>
        <v/>
      </c>
      <c r="N94" s="11">
        <f>IF(COUNTA($A94:$J94)=0,"",($H94*'Assumptions'!$B$4)+($I94*'Assumptions'!$B$5))</f>
        <v/>
      </c>
      <c r="O94" s="11">
        <f>IF(COUNTA($A94:$J94)=0,"",IFERROR(VLOOKUP($G94,'Assumptions'!$A$12:$C$15,2,TRUE),0))</f>
        <v/>
      </c>
      <c r="P94" s="10">
        <f>IF(COUNTA($A94:$J94)=0,"",IFERROR(VLOOKUP($G94,'Assumptions'!$A$12:$C$15,3,TRUE),0))</f>
        <v/>
      </c>
      <c r="Q94" s="11">
        <f>IF(COUNTA($A94:$J94)=0,"",MAX(0,($N94-MAX(0,$F94-$O94)*$P94))*$K94)</f>
        <v/>
      </c>
      <c r="R94" s="11">
        <f>IF($Q94="","",$Q94/12)</f>
        <v/>
      </c>
      <c r="S94" s="12">
        <f>IF(COUNTA($A94:$J94)=0,"",IF(OR($F94&gt;150000,$J94="Yes"),"Review eligibility and CRA guidance","Standard estimate"))</f>
        <v/>
      </c>
      <c r="T94" s="7" t="n"/>
    </row>
    <row r="95" ht="22" customHeight="1">
      <c r="A95" s="6" t="n"/>
      <c r="B95" s="7" t="n"/>
      <c r="C95" s="7" t="n"/>
      <c r="D95" s="7" t="n"/>
      <c r="E95" s="7" t="n"/>
      <c r="F95" s="8" t="n"/>
      <c r="G95" s="9" t="n"/>
      <c r="H95" s="9" t="n"/>
      <c r="I95" s="9" t="n"/>
      <c r="J95" s="6" t="n"/>
      <c r="K95" s="13">
        <f>IF(COUNTA($A95:$J95)=0,"",IF($J95="Yes",'Assumptions'!$B$8,'Assumptions'!$B$7))</f>
        <v/>
      </c>
      <c r="L95" s="14">
        <f>IF(COUNTA($A95:$J95)=0,"",'Assumptions'!$B$4)</f>
        <v/>
      </c>
      <c r="M95" s="14">
        <f>IF(COUNTA($A95:$J95)=0,"",'Assumptions'!$B$5)</f>
        <v/>
      </c>
      <c r="N95" s="14">
        <f>IF(COUNTA($A95:$J95)=0,"",($H95*'Assumptions'!$B$4)+($I95*'Assumptions'!$B$5))</f>
        <v/>
      </c>
      <c r="O95" s="14">
        <f>IF(COUNTA($A95:$J95)=0,"",IFERROR(VLOOKUP($G95,'Assumptions'!$A$12:$C$15,2,TRUE),0))</f>
        <v/>
      </c>
      <c r="P95" s="13">
        <f>IF(COUNTA($A95:$J95)=0,"",IFERROR(VLOOKUP($G95,'Assumptions'!$A$12:$C$15,3,TRUE),0))</f>
        <v/>
      </c>
      <c r="Q95" s="14">
        <f>IF(COUNTA($A95:$J95)=0,"",MAX(0,($N95-MAX(0,$F95-$O95)*$P95))*$K95)</f>
        <v/>
      </c>
      <c r="R95" s="14">
        <f>IF($Q95="","",$Q95/12)</f>
        <v/>
      </c>
      <c r="S95" s="15">
        <f>IF(COUNTA($A95:$J95)=0,"",IF(OR($F95&gt;150000,$J95="Yes"),"Review eligibility and CRA guidance","Standard estimate"))</f>
        <v/>
      </c>
      <c r="T95" s="7" t="n"/>
    </row>
    <row r="96" ht="22" customHeight="1">
      <c r="A96" s="6" t="n"/>
      <c r="B96" s="7" t="n"/>
      <c r="C96" s="7" t="n"/>
      <c r="D96" s="7" t="n"/>
      <c r="E96" s="7" t="n"/>
      <c r="F96" s="8" t="n"/>
      <c r="G96" s="9" t="n"/>
      <c r="H96" s="9" t="n"/>
      <c r="I96" s="9" t="n"/>
      <c r="J96" s="6" t="n"/>
      <c r="K96" s="10">
        <f>IF(COUNTA($A96:$J96)=0,"",IF($J96="Yes",'Assumptions'!$B$8,'Assumptions'!$B$7))</f>
        <v/>
      </c>
      <c r="L96" s="11">
        <f>IF(COUNTA($A96:$J96)=0,"",'Assumptions'!$B$4)</f>
        <v/>
      </c>
      <c r="M96" s="11">
        <f>IF(COUNTA($A96:$J96)=0,"",'Assumptions'!$B$5)</f>
        <v/>
      </c>
      <c r="N96" s="11">
        <f>IF(COUNTA($A96:$J96)=0,"",($H96*'Assumptions'!$B$4)+($I96*'Assumptions'!$B$5))</f>
        <v/>
      </c>
      <c r="O96" s="11">
        <f>IF(COUNTA($A96:$J96)=0,"",IFERROR(VLOOKUP($G96,'Assumptions'!$A$12:$C$15,2,TRUE),0))</f>
        <v/>
      </c>
      <c r="P96" s="10">
        <f>IF(COUNTA($A96:$J96)=0,"",IFERROR(VLOOKUP($G96,'Assumptions'!$A$12:$C$15,3,TRUE),0))</f>
        <v/>
      </c>
      <c r="Q96" s="11">
        <f>IF(COUNTA($A96:$J96)=0,"",MAX(0,($N96-MAX(0,$F96-$O96)*$P96))*$K96)</f>
        <v/>
      </c>
      <c r="R96" s="11">
        <f>IF($Q96="","",$Q96/12)</f>
        <v/>
      </c>
      <c r="S96" s="12">
        <f>IF(COUNTA($A96:$J96)=0,"",IF(OR($F96&gt;150000,$J96="Yes"),"Review eligibility and CRA guidance","Standard estimate"))</f>
        <v/>
      </c>
      <c r="T96" s="7" t="n"/>
    </row>
    <row r="97" ht="22" customHeight="1">
      <c r="A97" s="6" t="n"/>
      <c r="B97" s="7" t="n"/>
      <c r="C97" s="7" t="n"/>
      <c r="D97" s="7" t="n"/>
      <c r="E97" s="7" t="n"/>
      <c r="F97" s="8" t="n"/>
      <c r="G97" s="9" t="n"/>
      <c r="H97" s="9" t="n"/>
      <c r="I97" s="9" t="n"/>
      <c r="J97" s="6" t="n"/>
      <c r="K97" s="13">
        <f>IF(COUNTA($A97:$J97)=0,"",IF($J97="Yes",'Assumptions'!$B$8,'Assumptions'!$B$7))</f>
        <v/>
      </c>
      <c r="L97" s="14">
        <f>IF(COUNTA($A97:$J97)=0,"",'Assumptions'!$B$4)</f>
        <v/>
      </c>
      <c r="M97" s="14">
        <f>IF(COUNTA($A97:$J97)=0,"",'Assumptions'!$B$5)</f>
        <v/>
      </c>
      <c r="N97" s="14">
        <f>IF(COUNTA($A97:$J97)=0,"",($H97*'Assumptions'!$B$4)+($I97*'Assumptions'!$B$5))</f>
        <v/>
      </c>
      <c r="O97" s="14">
        <f>IF(COUNTA($A97:$J97)=0,"",IFERROR(VLOOKUP($G97,'Assumptions'!$A$12:$C$15,2,TRUE),0))</f>
        <v/>
      </c>
      <c r="P97" s="13">
        <f>IF(COUNTA($A97:$J97)=0,"",IFERROR(VLOOKUP($G97,'Assumptions'!$A$12:$C$15,3,TRUE),0))</f>
        <v/>
      </c>
      <c r="Q97" s="14">
        <f>IF(COUNTA($A97:$J97)=0,"",MAX(0,($N97-MAX(0,$F97-$O97)*$P97))*$K97)</f>
        <v/>
      </c>
      <c r="R97" s="14">
        <f>IF($Q97="","",$Q97/12)</f>
        <v/>
      </c>
      <c r="S97" s="15">
        <f>IF(COUNTA($A97:$J97)=0,"",IF(OR($F97&gt;150000,$J97="Yes"),"Review eligibility and CRA guidance","Standard estimate"))</f>
        <v/>
      </c>
      <c r="T97" s="7" t="n"/>
    </row>
    <row r="98" ht="22" customHeight="1">
      <c r="A98" s="6" t="n"/>
      <c r="B98" s="7" t="n"/>
      <c r="C98" s="7" t="n"/>
      <c r="D98" s="7" t="n"/>
      <c r="E98" s="7" t="n"/>
      <c r="F98" s="8" t="n"/>
      <c r="G98" s="9" t="n"/>
      <c r="H98" s="9" t="n"/>
      <c r="I98" s="9" t="n"/>
      <c r="J98" s="6" t="n"/>
      <c r="K98" s="10">
        <f>IF(COUNTA($A98:$J98)=0,"",IF($J98="Yes",'Assumptions'!$B$8,'Assumptions'!$B$7))</f>
        <v/>
      </c>
      <c r="L98" s="11">
        <f>IF(COUNTA($A98:$J98)=0,"",'Assumptions'!$B$4)</f>
        <v/>
      </c>
      <c r="M98" s="11">
        <f>IF(COUNTA($A98:$J98)=0,"",'Assumptions'!$B$5)</f>
        <v/>
      </c>
      <c r="N98" s="11">
        <f>IF(COUNTA($A98:$J98)=0,"",($H98*'Assumptions'!$B$4)+($I98*'Assumptions'!$B$5))</f>
        <v/>
      </c>
      <c r="O98" s="11">
        <f>IF(COUNTA($A98:$J98)=0,"",IFERROR(VLOOKUP($G98,'Assumptions'!$A$12:$C$15,2,TRUE),0))</f>
        <v/>
      </c>
      <c r="P98" s="10">
        <f>IF(COUNTA($A98:$J98)=0,"",IFERROR(VLOOKUP($G98,'Assumptions'!$A$12:$C$15,3,TRUE),0))</f>
        <v/>
      </c>
      <c r="Q98" s="11">
        <f>IF(COUNTA($A98:$J98)=0,"",MAX(0,($N98-MAX(0,$F98-$O98)*$P98))*$K98)</f>
        <v/>
      </c>
      <c r="R98" s="11">
        <f>IF($Q98="","",$Q98/12)</f>
        <v/>
      </c>
      <c r="S98" s="12">
        <f>IF(COUNTA($A98:$J98)=0,"",IF(OR($F98&gt;150000,$J98="Yes"),"Review eligibility and CRA guidance","Standard estimate"))</f>
        <v/>
      </c>
      <c r="T98" s="7" t="n"/>
    </row>
    <row r="99" ht="22" customHeight="1">
      <c r="A99" s="6" t="n"/>
      <c r="B99" s="7" t="n"/>
      <c r="C99" s="7" t="n"/>
      <c r="D99" s="7" t="n"/>
      <c r="E99" s="7" t="n"/>
      <c r="F99" s="8" t="n"/>
      <c r="G99" s="9" t="n"/>
      <c r="H99" s="9" t="n"/>
      <c r="I99" s="9" t="n"/>
      <c r="J99" s="6" t="n"/>
      <c r="K99" s="13">
        <f>IF(COUNTA($A99:$J99)=0,"",IF($J99="Yes",'Assumptions'!$B$8,'Assumptions'!$B$7))</f>
        <v/>
      </c>
      <c r="L99" s="14">
        <f>IF(COUNTA($A99:$J99)=0,"",'Assumptions'!$B$4)</f>
        <v/>
      </c>
      <c r="M99" s="14">
        <f>IF(COUNTA($A99:$J99)=0,"",'Assumptions'!$B$5)</f>
        <v/>
      </c>
      <c r="N99" s="14">
        <f>IF(COUNTA($A99:$J99)=0,"",($H99*'Assumptions'!$B$4)+($I99*'Assumptions'!$B$5))</f>
        <v/>
      </c>
      <c r="O99" s="14">
        <f>IF(COUNTA($A99:$J99)=0,"",IFERROR(VLOOKUP($G99,'Assumptions'!$A$12:$C$15,2,TRUE),0))</f>
        <v/>
      </c>
      <c r="P99" s="13">
        <f>IF(COUNTA($A99:$J99)=0,"",IFERROR(VLOOKUP($G99,'Assumptions'!$A$12:$C$15,3,TRUE),0))</f>
        <v/>
      </c>
      <c r="Q99" s="14">
        <f>IF(COUNTA($A99:$J99)=0,"",MAX(0,($N99-MAX(0,$F99-$O99)*$P99))*$K99)</f>
        <v/>
      </c>
      <c r="R99" s="14">
        <f>IF($Q99="","",$Q99/12)</f>
        <v/>
      </c>
      <c r="S99" s="15">
        <f>IF(COUNTA($A99:$J99)=0,"",IF(OR($F99&gt;150000,$J99="Yes"),"Review eligibility and CRA guidance","Standard estimate"))</f>
        <v/>
      </c>
      <c r="T99" s="7" t="n"/>
    </row>
    <row r="100" ht="22" customHeight="1">
      <c r="A100" s="6" t="n"/>
      <c r="B100" s="7" t="n"/>
      <c r="C100" s="7" t="n"/>
      <c r="D100" s="7" t="n"/>
      <c r="E100" s="7" t="n"/>
      <c r="F100" s="8" t="n"/>
      <c r="G100" s="9" t="n"/>
      <c r="H100" s="9" t="n"/>
      <c r="I100" s="9" t="n"/>
      <c r="J100" s="6" t="n"/>
      <c r="K100" s="10">
        <f>IF(COUNTA($A100:$J100)=0,"",IF($J100="Yes",'Assumptions'!$B$8,'Assumptions'!$B$7))</f>
        <v/>
      </c>
      <c r="L100" s="11">
        <f>IF(COUNTA($A100:$J100)=0,"",'Assumptions'!$B$4)</f>
        <v/>
      </c>
      <c r="M100" s="11">
        <f>IF(COUNTA($A100:$J100)=0,"",'Assumptions'!$B$5)</f>
        <v/>
      </c>
      <c r="N100" s="11">
        <f>IF(COUNTA($A100:$J100)=0,"",($H100*'Assumptions'!$B$4)+($I100*'Assumptions'!$B$5))</f>
        <v/>
      </c>
      <c r="O100" s="11">
        <f>IF(COUNTA($A100:$J100)=0,"",IFERROR(VLOOKUP($G100,'Assumptions'!$A$12:$C$15,2,TRUE),0))</f>
        <v/>
      </c>
      <c r="P100" s="10">
        <f>IF(COUNTA($A100:$J100)=0,"",IFERROR(VLOOKUP($G100,'Assumptions'!$A$12:$C$15,3,TRUE),0))</f>
        <v/>
      </c>
      <c r="Q100" s="11">
        <f>IF(COUNTA($A100:$J100)=0,"",MAX(0,($N100-MAX(0,$F100-$O100)*$P100))*$K100)</f>
        <v/>
      </c>
      <c r="R100" s="11">
        <f>IF($Q100="","",$Q100/12)</f>
        <v/>
      </c>
      <c r="S100" s="12">
        <f>IF(COUNTA($A100:$J100)=0,"",IF(OR($F100&gt;150000,$J100="Yes"),"Review eligibility and CRA guidance","Standard estimate"))</f>
        <v/>
      </c>
      <c r="T100" s="7" t="n"/>
    </row>
    <row r="101" ht="22" customHeight="1">
      <c r="A101" s="6" t="n"/>
      <c r="B101" s="7" t="n"/>
      <c r="C101" s="7" t="n"/>
      <c r="D101" s="7" t="n"/>
      <c r="E101" s="7" t="n"/>
      <c r="F101" s="8" t="n"/>
      <c r="G101" s="9" t="n"/>
      <c r="H101" s="9" t="n"/>
      <c r="I101" s="9" t="n"/>
      <c r="J101" s="6" t="n"/>
      <c r="K101" s="13">
        <f>IF(COUNTA($A101:$J101)=0,"",IF($J101="Yes",'Assumptions'!$B$8,'Assumptions'!$B$7))</f>
        <v/>
      </c>
      <c r="L101" s="14">
        <f>IF(COUNTA($A101:$J101)=0,"",'Assumptions'!$B$4)</f>
        <v/>
      </c>
      <c r="M101" s="14">
        <f>IF(COUNTA($A101:$J101)=0,"",'Assumptions'!$B$5)</f>
        <v/>
      </c>
      <c r="N101" s="14">
        <f>IF(COUNTA($A101:$J101)=0,"",($H101*'Assumptions'!$B$4)+($I101*'Assumptions'!$B$5))</f>
        <v/>
      </c>
      <c r="O101" s="14">
        <f>IF(COUNTA($A101:$J101)=0,"",IFERROR(VLOOKUP($G101,'Assumptions'!$A$12:$C$15,2,TRUE),0))</f>
        <v/>
      </c>
      <c r="P101" s="13">
        <f>IF(COUNTA($A101:$J101)=0,"",IFERROR(VLOOKUP($G101,'Assumptions'!$A$12:$C$15,3,TRUE),0))</f>
        <v/>
      </c>
      <c r="Q101" s="14">
        <f>IF(COUNTA($A101:$J101)=0,"",MAX(0,($N101-MAX(0,$F101-$O101)*$P101))*$K101)</f>
        <v/>
      </c>
      <c r="R101" s="14">
        <f>IF($Q101="","",$Q101/12)</f>
        <v/>
      </c>
      <c r="S101" s="15">
        <f>IF(COUNTA($A101:$J101)=0,"",IF(OR($F101&gt;150000,$J101="Yes"),"Review eligibility and CRA guidance","Standard estimate"))</f>
        <v/>
      </c>
      <c r="T101" s="7" t="n"/>
    </row>
    <row r="102" ht="22" customHeight="1">
      <c r="A102" s="6" t="n"/>
      <c r="B102" s="7" t="n"/>
      <c r="C102" s="7" t="n"/>
      <c r="D102" s="7" t="n"/>
      <c r="E102" s="7" t="n"/>
      <c r="F102" s="8" t="n"/>
      <c r="G102" s="9" t="n"/>
      <c r="H102" s="9" t="n"/>
      <c r="I102" s="9" t="n"/>
      <c r="J102" s="6" t="n"/>
      <c r="K102" s="10">
        <f>IF(COUNTA($A102:$J102)=0,"",IF($J102="Yes",'Assumptions'!$B$8,'Assumptions'!$B$7))</f>
        <v/>
      </c>
      <c r="L102" s="11">
        <f>IF(COUNTA($A102:$J102)=0,"",'Assumptions'!$B$4)</f>
        <v/>
      </c>
      <c r="M102" s="11">
        <f>IF(COUNTA($A102:$J102)=0,"",'Assumptions'!$B$5)</f>
        <v/>
      </c>
      <c r="N102" s="11">
        <f>IF(COUNTA($A102:$J102)=0,"",($H102*'Assumptions'!$B$4)+($I102*'Assumptions'!$B$5))</f>
        <v/>
      </c>
      <c r="O102" s="11">
        <f>IF(COUNTA($A102:$J102)=0,"",IFERROR(VLOOKUP($G102,'Assumptions'!$A$12:$C$15,2,TRUE),0))</f>
        <v/>
      </c>
      <c r="P102" s="10">
        <f>IF(COUNTA($A102:$J102)=0,"",IFERROR(VLOOKUP($G102,'Assumptions'!$A$12:$C$15,3,TRUE),0))</f>
        <v/>
      </c>
      <c r="Q102" s="11">
        <f>IF(COUNTA($A102:$J102)=0,"",MAX(0,($N102-MAX(0,$F102-$O102)*$P102))*$K102)</f>
        <v/>
      </c>
      <c r="R102" s="11">
        <f>IF($Q102="","",$Q102/12)</f>
        <v/>
      </c>
      <c r="S102" s="12">
        <f>IF(COUNTA($A102:$J102)=0,"",IF(OR($F102&gt;150000,$J102="Yes"),"Review eligibility and CRA guidance","Standard estimate"))</f>
        <v/>
      </c>
      <c r="T102" s="7" t="n"/>
    </row>
    <row r="103" ht="22" customHeight="1">
      <c r="A103" s="6" t="n"/>
      <c r="B103" s="7" t="n"/>
      <c r="C103" s="7" t="n"/>
      <c r="D103" s="7" t="n"/>
      <c r="E103" s="7" t="n"/>
      <c r="F103" s="8" t="n"/>
      <c r="G103" s="9" t="n"/>
      <c r="H103" s="9" t="n"/>
      <c r="I103" s="9" t="n"/>
      <c r="J103" s="6" t="n"/>
      <c r="K103" s="13">
        <f>IF(COUNTA($A103:$J103)=0,"",IF($J103="Yes",'Assumptions'!$B$8,'Assumptions'!$B$7))</f>
        <v/>
      </c>
      <c r="L103" s="14">
        <f>IF(COUNTA($A103:$J103)=0,"",'Assumptions'!$B$4)</f>
        <v/>
      </c>
      <c r="M103" s="14">
        <f>IF(COUNTA($A103:$J103)=0,"",'Assumptions'!$B$5)</f>
        <v/>
      </c>
      <c r="N103" s="14">
        <f>IF(COUNTA($A103:$J103)=0,"",($H103*'Assumptions'!$B$4)+($I103*'Assumptions'!$B$5))</f>
        <v/>
      </c>
      <c r="O103" s="14">
        <f>IF(COUNTA($A103:$J103)=0,"",IFERROR(VLOOKUP($G103,'Assumptions'!$A$12:$C$15,2,TRUE),0))</f>
        <v/>
      </c>
      <c r="P103" s="13">
        <f>IF(COUNTA($A103:$J103)=0,"",IFERROR(VLOOKUP($G103,'Assumptions'!$A$12:$C$15,3,TRUE),0))</f>
        <v/>
      </c>
      <c r="Q103" s="14">
        <f>IF(COUNTA($A103:$J103)=0,"",MAX(0,($N103-MAX(0,$F103-$O103)*$P103))*$K103)</f>
        <v/>
      </c>
      <c r="R103" s="14">
        <f>IF($Q103="","",$Q103/12)</f>
        <v/>
      </c>
      <c r="S103" s="15">
        <f>IF(COUNTA($A103:$J103)=0,"",IF(OR($F103&gt;150000,$J103="Yes"),"Review eligibility and CRA guidance","Standard estimate"))</f>
        <v/>
      </c>
      <c r="T103" s="7" t="n"/>
    </row>
    <row r="104" ht="22" customHeight="1">
      <c r="A104" s="6" t="n"/>
      <c r="B104" s="7" t="n"/>
      <c r="C104" s="7" t="n"/>
      <c r="D104" s="7" t="n"/>
      <c r="E104" s="7" t="n"/>
      <c r="F104" s="8" t="n"/>
      <c r="G104" s="9" t="n"/>
      <c r="H104" s="9" t="n"/>
      <c r="I104" s="9" t="n"/>
      <c r="J104" s="6" t="n"/>
      <c r="K104" s="10">
        <f>IF(COUNTA($A104:$J104)=0,"",IF($J104="Yes",'Assumptions'!$B$8,'Assumptions'!$B$7))</f>
        <v/>
      </c>
      <c r="L104" s="11">
        <f>IF(COUNTA($A104:$J104)=0,"",'Assumptions'!$B$4)</f>
        <v/>
      </c>
      <c r="M104" s="11">
        <f>IF(COUNTA($A104:$J104)=0,"",'Assumptions'!$B$5)</f>
        <v/>
      </c>
      <c r="N104" s="11">
        <f>IF(COUNTA($A104:$J104)=0,"",($H104*'Assumptions'!$B$4)+($I104*'Assumptions'!$B$5))</f>
        <v/>
      </c>
      <c r="O104" s="11">
        <f>IF(COUNTA($A104:$J104)=0,"",IFERROR(VLOOKUP($G104,'Assumptions'!$A$12:$C$15,2,TRUE),0))</f>
        <v/>
      </c>
      <c r="P104" s="10">
        <f>IF(COUNTA($A104:$J104)=0,"",IFERROR(VLOOKUP($G104,'Assumptions'!$A$12:$C$15,3,TRUE),0))</f>
        <v/>
      </c>
      <c r="Q104" s="11">
        <f>IF(COUNTA($A104:$J104)=0,"",MAX(0,($N104-MAX(0,$F104-$O104)*$P104))*$K104)</f>
        <v/>
      </c>
      <c r="R104" s="11">
        <f>IF($Q104="","",$Q104/12)</f>
        <v/>
      </c>
      <c r="S104" s="12">
        <f>IF(COUNTA($A104:$J104)=0,"",IF(OR($F104&gt;150000,$J104="Yes"),"Review eligibility and CRA guidance","Standard estimate"))</f>
        <v/>
      </c>
      <c r="T104" s="7" t="n"/>
    </row>
    <row r="105" ht="22" customHeight="1">
      <c r="A105" s="6" t="n"/>
      <c r="B105" s="7" t="n"/>
      <c r="C105" s="7" t="n"/>
      <c r="D105" s="7" t="n"/>
      <c r="E105" s="7" t="n"/>
      <c r="F105" s="8" t="n"/>
      <c r="G105" s="9" t="n"/>
      <c r="H105" s="9" t="n"/>
      <c r="I105" s="9" t="n"/>
      <c r="J105" s="6" t="n"/>
      <c r="K105" s="13">
        <f>IF(COUNTA($A105:$J105)=0,"",IF($J105="Yes",'Assumptions'!$B$8,'Assumptions'!$B$7))</f>
        <v/>
      </c>
      <c r="L105" s="14">
        <f>IF(COUNTA($A105:$J105)=0,"",'Assumptions'!$B$4)</f>
        <v/>
      </c>
      <c r="M105" s="14">
        <f>IF(COUNTA($A105:$J105)=0,"",'Assumptions'!$B$5)</f>
        <v/>
      </c>
      <c r="N105" s="14">
        <f>IF(COUNTA($A105:$J105)=0,"",($H105*'Assumptions'!$B$4)+($I105*'Assumptions'!$B$5))</f>
        <v/>
      </c>
      <c r="O105" s="14">
        <f>IF(COUNTA($A105:$J105)=0,"",IFERROR(VLOOKUP($G105,'Assumptions'!$A$12:$C$15,2,TRUE),0))</f>
        <v/>
      </c>
      <c r="P105" s="13">
        <f>IF(COUNTA($A105:$J105)=0,"",IFERROR(VLOOKUP($G105,'Assumptions'!$A$12:$C$15,3,TRUE),0))</f>
        <v/>
      </c>
      <c r="Q105" s="14">
        <f>IF(COUNTA($A105:$J105)=0,"",MAX(0,($N105-MAX(0,$F105-$O105)*$P105))*$K105)</f>
        <v/>
      </c>
      <c r="R105" s="14">
        <f>IF($Q105="","",$Q105/12)</f>
        <v/>
      </c>
      <c r="S105" s="15">
        <f>IF(COUNTA($A105:$J105)=0,"",IF(OR($F105&gt;150000,$J105="Yes"),"Review eligibility and CRA guidance","Standard estimate"))</f>
        <v/>
      </c>
      <c r="T105" s="7" t="n"/>
    </row>
    <row r="106"/>
    <row r="107"/>
    <row r="108">
      <c r="A108" s="16" t="inlineStr">
        <is>
          <t>Total estimated annual CCB</t>
        </is>
      </c>
      <c r="B108" s="11">
        <f>SUM($Q$6:$Q$105)</f>
        <v/>
      </c>
    </row>
    <row r="109">
      <c r="A109" s="16" t="inlineStr">
        <is>
          <t>Average annual estimate</t>
        </is>
      </c>
      <c r="B109" s="11">
        <f>IFERROR(AVERAGE($Q$6:$Q$105),0)</f>
        <v/>
      </c>
    </row>
    <row r="110">
      <c r="A110" s="16" t="inlineStr">
        <is>
          <t>Number of eligible estimates</t>
        </is>
      </c>
      <c r="B110" s="17">
        <f>COUNTIF($Q$6:$Q$105,"&gt;0")</f>
        <v/>
      </c>
    </row>
    <row r="111">
      <c r="A111" s="16" t="inlineStr">
        <is>
          <t>Total AFNI</t>
        </is>
      </c>
      <c r="B111" s="11">
        <f>SUM($F$6:$F$105)</f>
        <v/>
      </c>
    </row>
    <row r="112">
      <c r="A112" s="16" t="inlineStr">
        <is>
          <t>Estimated benefit as % of total AFNI</t>
        </is>
      </c>
      <c r="B112" s="10">
        <f>IFERROR($B$108/$B$111,0)</f>
        <v/>
      </c>
    </row>
    <row r="113">
      <c r="A113" s="16" t="inlineStr">
        <is>
          <t>Scenarios requiring review</t>
        </is>
      </c>
      <c r="B113" s="17">
        <f>COUNTIF($S$6:$S$105,"Review*")</f>
        <v/>
      </c>
    </row>
    <row r="114">
      <c r="A114" s="16" t="inlineStr">
        <is>
          <t>Average monthly estimate</t>
        </is>
      </c>
      <c r="B114" s="11">
        <f>IFERROR(AVERAGE($R$6:$R$105),0)</f>
        <v/>
      </c>
    </row>
    <row r="115">
      <c r="A115" s="16" t="inlineStr">
        <is>
          <t>Average AFNI</t>
        </is>
      </c>
      <c r="B115" s="11">
        <f>IFERROR(AVERAGE($F$6:$F$105),0)</f>
        <v/>
      </c>
    </row>
  </sheetData>
  <autoFilter ref="A5:T105"/>
  <mergeCells count="1">
    <mergeCell ref="A1:T1"/>
  </mergeCells>
  <conditionalFormatting sqref="Q6:Q105">
    <cfRule type="cellIs" priority="1" operator="greaterThan" dxfId="0">
      <formula>0</formula>
    </cfRule>
    <cfRule type="expression" priority="2" dxfId="1" stopIfTrue="1">
      <formula>AND($A6&lt;&gt;"",$Q6=0)</formula>
    </cfRule>
  </conditionalFormatting>
  <conditionalFormatting sqref="S6:S105">
    <cfRule type="expression" priority="3" dxfId="1" stopIfTrue="1">
      <formula>$S6="Review eligibility and CRA guidance"</formula>
    </cfRule>
  </conditionalFormatting>
  <dataValidations count="5">
    <dataValidation sqref="D6:D105" showErrorMessage="1" showInputMessage="1" allowBlank="1" type="list">
      <formula1>"Alberta,British Columbia,Manitoba,New Brunswick,Newfoundland and Labrador,Nova Scotia,Ontario,Prince Edward Island,Quebec,Saskatchewan"</formula1>
    </dataValidation>
    <dataValidation sqref="E6:E105" showErrorMessage="1" showInputMessage="1" allowBlank="1" type="list">
      <formula1>"Single,Married,Common-law,Separated,Divorced,Widowed"</formula1>
    </dataValidation>
    <dataValidation sqref="J6:J105" showErrorMessage="1" showInputMessage="1" allowBlank="1" type="list">
      <formula1>"Yes,No"</formula1>
    </dataValidation>
    <dataValidation sqref="F6:F105" showErrorMessage="1" showInputMessage="1" allowBlank="1" type="decimal" operator="greaterThanOrEqual">
      <formula1>0</formula1>
    </dataValidation>
    <dataValidation sqref="G6:I105" showErrorMessage="1" showInputMessage="1" allowBlank="1" type="whole" operator="between">
      <formula1>0</formula1>
      <formula2>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24" customWidth="1" min="13" max="13"/>
    <col width="16" customWidth="1" min="14" max="14"/>
  </cols>
  <sheetData>
    <row r="1" ht="28" customHeight="1">
      <c r="A1" s="18" t="inlineStr">
        <is>
          <t>CCB Estimate Summary Dashboard — Estimates Only</t>
        </is>
      </c>
    </row>
    <row r="2"/>
    <row r="3">
      <c r="A3" s="19" t="inlineStr">
        <is>
          <t>Key Estimate Metrics</t>
        </is>
      </c>
      <c r="M3" s="20" t="inlineStr">
        <is>
          <t>Age Group</t>
        </is>
      </c>
      <c r="N3" s="20" t="inlineStr">
        <is>
          <t>Total Children</t>
        </is>
      </c>
    </row>
    <row r="4">
      <c r="A4" s="20" t="inlineStr">
        <is>
          <t>Metric</t>
        </is>
      </c>
      <c r="B4" s="20" t="inlineStr">
        <is>
          <t>Estimate</t>
        </is>
      </c>
      <c r="M4" s="21" t="inlineStr">
        <is>
          <t>Children Under Age 6</t>
        </is>
      </c>
      <c r="N4" s="22">
        <f>SUM('CCB Estimates'!$H$6:$H$105)</f>
        <v/>
      </c>
    </row>
    <row r="5">
      <c r="A5" s="23" t="inlineStr">
        <is>
          <t>Total annual estimated CCB</t>
        </is>
      </c>
      <c r="B5" s="24">
        <f>'CCB Estimates'!$B$108</f>
        <v/>
      </c>
      <c r="M5" s="25" t="inlineStr">
        <is>
          <t>Children Age 6–17</t>
        </is>
      </c>
      <c r="N5" s="26">
        <f>SUM('CCB Estimates'!$I$6:$I$105)</f>
        <v/>
      </c>
    </row>
    <row r="6">
      <c r="A6" s="15" t="inlineStr">
        <is>
          <t>Average monthly estimate</t>
        </is>
      </c>
      <c r="B6" s="14">
        <f>'CCB Estimates'!$B$114</f>
        <v/>
      </c>
    </row>
    <row r="7">
      <c r="A7" s="23" t="inlineStr">
        <is>
          <t>Number of household scenarios</t>
        </is>
      </c>
      <c r="B7" s="22">
        <f>COUNTIF('CCB Estimates'!$A$6:$A$105,"&lt;&gt;")</f>
        <v/>
      </c>
    </row>
    <row r="8">
      <c r="A8" s="15" t="inlineStr">
        <is>
          <t>Scenarios requiring review</t>
        </is>
      </c>
      <c r="B8" s="26">
        <f>'CCB Estimates'!$B$113</f>
        <v/>
      </c>
    </row>
    <row r="9">
      <c r="A9" s="23" t="inlineStr">
        <is>
          <t>Average AFNI</t>
        </is>
      </c>
      <c r="B9" s="24">
        <f>'CCB Estimates'!$B$115</f>
        <v/>
      </c>
    </row>
    <row r="10">
      <c r="A10" s="15" t="inlineStr">
        <is>
          <t>Estimated benefit as % of total AFNI</t>
        </is>
      </c>
      <c r="B10" s="13">
        <f>'CCB Estimates'!$B$112</f>
        <v/>
      </c>
    </row>
    <row r="11"/>
    <row r="12">
      <c r="A12" s="4" t="inlineStr">
        <is>
          <t>Charts use the full prepared household range and exclude blank input rows through blank-safe calculation formulas.</t>
        </is>
      </c>
    </row>
  </sheetData>
  <mergeCells count="1">
    <mergeCell ref="A1:N1"/>
  </mergeCells>
  <conditionalFormatting sqref="B5:B6">
    <cfRule type="cellIs" priority="1" operator="greaterThan" dxfId="0">
      <formula>0</formula>
    </cfRule>
  </conditionalFormatting>
  <conditionalFormatting sqref="B8">
    <cfRule type="cellIs" priority="2" operator="greater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CCB Estimate Assumptions — Verify With CRA</t>
        </is>
      </c>
    </row>
    <row r="2"/>
    <row r="3">
      <c r="A3" s="16" t="inlineStr">
        <is>
          <t>Benefit Year</t>
        </is>
      </c>
      <c r="B3" s="6" t="inlineStr">
        <is>
          <t>2026–2027</t>
        </is>
      </c>
    </row>
    <row r="4">
      <c r="A4" s="16" t="inlineStr">
        <is>
          <t>Maximum annual benefit per child under age 6</t>
        </is>
      </c>
      <c r="B4" s="8" t="n">
        <v>7997</v>
      </c>
    </row>
    <row r="5">
      <c r="A5" s="16" t="inlineStr">
        <is>
          <t>Maximum annual benefit per child age 6–17</t>
        </is>
      </c>
      <c r="B5" s="8" t="n">
        <v>6748</v>
      </c>
    </row>
    <row r="6"/>
    <row r="7">
      <c r="A7" s="16" t="inlineStr">
        <is>
          <t>Default eligibility factor</t>
        </is>
      </c>
      <c r="B7" s="27" t="n">
        <v>1</v>
      </c>
    </row>
    <row r="8">
      <c r="A8" s="16" t="inlineStr">
        <is>
          <t>Shared-custody factor</t>
        </is>
      </c>
      <c r="B8" s="27" t="n">
        <v>0.5</v>
      </c>
    </row>
    <row r="9"/>
    <row r="10">
      <c r="A10" s="19" t="inlineStr">
        <is>
          <t>Illustrative Phase-Out Table</t>
        </is>
      </c>
    </row>
    <row r="11">
      <c r="A11" s="28" t="inlineStr">
        <is>
          <t>Child-count band</t>
        </is>
      </c>
      <c r="B11" s="28" t="inlineStr">
        <is>
          <t>Phase-out threshold</t>
        </is>
      </c>
      <c r="C11" s="28" t="inlineStr">
        <is>
          <t>Phase-out rate</t>
        </is>
      </c>
    </row>
    <row r="12">
      <c r="A12" s="6" t="n">
        <v>1</v>
      </c>
      <c r="B12" s="8" t="n">
        <v>36000</v>
      </c>
      <c r="C12" s="27" t="n">
        <v>0.07000000000000001</v>
      </c>
    </row>
    <row r="13">
      <c r="A13" s="6" t="n">
        <v>2</v>
      </c>
      <c r="B13" s="8" t="n">
        <v>36000</v>
      </c>
      <c r="C13" s="27" t="n">
        <v>0.135</v>
      </c>
    </row>
    <row r="14">
      <c r="A14" s="6" t="n">
        <v>3</v>
      </c>
      <c r="B14" s="8" t="n">
        <v>36000</v>
      </c>
      <c r="C14" s="27" t="n">
        <v>0.19</v>
      </c>
    </row>
    <row r="15">
      <c r="A15" s="6" t="n">
        <v>4</v>
      </c>
      <c r="B15" s="8" t="n">
        <v>36000</v>
      </c>
      <c r="C15" s="27" t="n">
        <v>0.23</v>
      </c>
    </row>
    <row r="16"/>
    <row r="17">
      <c r="A17" s="29" t="inlineStr">
        <is>
          <t>Verification notice</t>
        </is>
      </c>
    </row>
    <row r="18" ht="35" customHeight="1">
      <c r="A18" s="30" t="inlineStr">
        <is>
          <t>All amounts, rates, thresholds, and factors are illustrative editable inputs. Verify the applicable benefit year and official CCB calculation details with the CRA before relying on any estimate.</t>
        </is>
      </c>
    </row>
    <row r="19" ht="35" customHeight="1">
      <c r="A19" s="30" t="inlineStr">
        <is>
          <t>This workbook does not assess residency, custody documentation, immigration status, disability supplements, income definitions, provincial or territorial benefits, filing status, or CRA reassessments.</t>
        </is>
      </c>
    </row>
  </sheetData>
  <mergeCells count="1">
    <mergeCell ref="A1:F1"/>
  </mergeCells>
  <dataValidations count="3">
    <dataValidation sqref="B7:B8" showErrorMessage="1" showInputMessage="1" allowBlank="0" type="decimal" operator="between">
      <formula1>0</formula1>
      <formula2>1</formula2>
    </dataValidation>
    <dataValidation sqref="B12:B15" showErrorMessage="1" showInputMessage="1" allowBlank="0" type="decimal" operator="greaterThanOrEqual">
      <formula1>0</formula1>
    </dataValidation>
    <dataValidation sqref="C12:C15" showErrorMessage="1" showInputMessage="1" allowBlank="0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1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How to Use This CCB Estimate Workbook</t>
        </is>
      </c>
    </row>
    <row r="2"/>
    <row r="3">
      <c r="A3" s="28" t="inlineStr">
        <is>
          <t>Step</t>
        </is>
      </c>
      <c r="B3" s="28" t="inlineStr">
        <is>
          <t>Guidance</t>
        </is>
      </c>
    </row>
    <row r="4" ht="38" customHeight="1">
      <c r="A4" s="2" t="inlineStr">
        <is>
          <t>1</t>
        </is>
      </c>
      <c r="B4" s="12" t="inlineStr">
        <is>
          <t>Open CCB Estimates and enter or update each household scenario. Pale-yellow cells are intended for user input.</t>
        </is>
      </c>
    </row>
    <row r="5" ht="38" customHeight="1">
      <c r="A5" s="2" t="inlineStr">
        <is>
          <t>2</t>
        </is>
      </c>
      <c r="B5" s="15" t="inlineStr">
        <is>
          <t>Enter adjusted family net income (AFNI) using the appropriate tax information for the relevant benefit year. Amounts must be reviewed against CRA guidance.</t>
        </is>
      </c>
    </row>
    <row r="6" ht="38" customHeight="1">
      <c r="A6" s="2" t="inlineStr">
        <is>
          <t>3</t>
        </is>
      </c>
      <c r="B6" s="12" t="inlineStr">
        <is>
          <t>Confirm the number of eligible children and correctly separate children under age 6 from children age 6–17.</t>
        </is>
      </c>
    </row>
    <row r="7" ht="38" customHeight="1">
      <c r="A7" s="2" t="inlineStr">
        <is>
          <t>4</t>
        </is>
      </c>
      <c r="B7" s="15" t="inlineStr">
        <is>
          <t>Select “Yes” for shared custody where applicable. Shared custody may require CRA review and supporting documentation.</t>
        </is>
      </c>
    </row>
    <row r="8" ht="38" customHeight="1">
      <c r="A8" s="2" t="inlineStr">
        <is>
          <t>5</t>
        </is>
      </c>
      <c r="B8" s="12" t="inlineStr">
        <is>
          <t>Review the Assumptions sheet. All rates, thresholds, maximum benefits, and factors are illustrative inputs that must be verified with the CRA.</t>
        </is>
      </c>
    </row>
    <row r="9" ht="38" customHeight="1">
      <c r="A9" s="2" t="inlineStr">
        <is>
          <t>6</t>
        </is>
      </c>
      <c r="B9" s="15" t="inlineStr">
        <is>
          <t>Use the Summary Dashboard to review total estimates, monthly amounts, household scenarios, and higher-review items.</t>
        </is>
      </c>
    </row>
    <row r="10" ht="38" customHeight="1">
      <c r="A10" s="2" t="inlineStr">
        <is>
          <t>7</t>
        </is>
      </c>
      <c r="B10" s="12" t="inlineStr">
        <is>
          <t>Check GST/HST Credit, Child Disability Benefit, and provincial or territorial programmes separately. They are not calculated in this workbook.</t>
        </is>
      </c>
    </row>
    <row r="11" ht="38" customHeight="1">
      <c r="A11" s="2" t="inlineStr">
        <is>
          <t>8</t>
        </is>
      </c>
      <c r="B11" s="15" t="inlineStr">
        <is>
          <t>Consult the CRA regarding benefit years, filing requirements, SIN information, residency, changes in marital status, custody changes, and official CCB calculators.</t>
        </is>
      </c>
    </row>
    <row r="12" ht="38" customHeight="1">
      <c r="A12" s="2" t="inlineStr">
        <is>
          <t>9</t>
        </is>
      </c>
      <c r="B12" s="12" t="inlineStr">
        <is>
          <t>Do not use these estimates for tax filing, legal advice, benefit applications, lending decisions, or financial guarantees.</t>
        </is>
      </c>
    </row>
    <row r="13"/>
    <row r="14"/>
    <row r="15" ht="32" customHeight="1">
      <c r="A15" s="29" t="inlineStr">
        <is>
          <t>Important</t>
        </is>
      </c>
      <c r="B15" s="31" t="inlineStr">
        <is>
          <t>This workbook provides estimates only. Confirm eligibility and official benefit amounts with the Canada Revenue Agency (CRA).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2026-09-08T21:19:32Z</dcterms:created>
  <dcterms:modified xmlns:dcterms="http://purl.org/dc/terms/" xmlns:xsi="http://www.w3.org/2001/XMLSchema-instance" xsi:type="dcterms:W3CDTF">2026-09-08T21:19:32Z</dcterms:modified>
</cp:coreProperties>
</file>