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NESST Remittances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'CNESST Remittances'!$A$3:$R$103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0.00&quot;%&quot;"/>
    <numFmt numFmtId="167" formatCode="0.0%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0"/>
    </font>
    <font>
      <name val="Aptos Display"/>
      <b val="1"/>
      <color rgb="001E293B"/>
      <sz val="13"/>
    </font>
  </fonts>
  <fills count="11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C8102E"/>
      </patternFill>
    </fill>
    <fill>
      <patternFill patternType="solid">
        <fgColor rgb="0022C55E"/>
      </patternFill>
    </fill>
    <fill>
      <patternFill patternType="solid">
        <fgColor rgb="00F59E0B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165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center"/>
    </xf>
    <xf numFmtId="165" fontId="7" fillId="6" borderId="1" applyAlignment="1" pivotButton="0" quotePrefix="0" xfId="0">
      <alignment horizontal="center" vertical="center"/>
    </xf>
    <xf numFmtId="166" fontId="7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" fontId="7" fillId="6" borderId="1" applyAlignment="1" pivotButton="0" quotePrefix="0" xfId="0">
      <alignment horizontal="center" vertical="center"/>
    </xf>
    <xf numFmtId="167" fontId="7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6" fillId="9" borderId="1" applyAlignment="1" pivotButton="0" quotePrefix="0" xfId="0">
      <alignment horizontal="left" vertical="top" wrapText="1"/>
    </xf>
    <xf numFmtId="0" fontId="6" fillId="1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Remittance Count by Payment Status</a:t>
            </a:r>
          </a:p>
        </rich>
      </tx>
    </title>
    <plotArea>
      <doughnutChart>
        <varyColors val="1"/>
        <ser>
          <idx val="0"/>
          <order val="0"/>
          <tx>
            <strRef>
              <f>'Summary Dashboard'!B12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 Dashboard'!$A$13:$A$15</f>
            </numRef>
          </cat>
          <val>
            <numRef>
              <f>'Summary Dashboard'!$B$13:$B$15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Assessable Payroll and Estimated Premium by Payroll Period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'CNESST Remittances'!J3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'CNESST Remittances'!$C$4:$C$103</f>
            </numRef>
          </cat>
          <val>
            <numRef>
              <f>'CNESST Remittances'!$J$4:$J$103</f>
            </numRef>
          </val>
        </ser>
        <ser>
          <idx val="1"/>
          <order val="1"/>
          <tx>
            <strRef>
              <f>'CNESST Remittances'!L3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'CNESST Remittances'!$C$4:$C$103</f>
            </numRef>
          </cat>
          <val>
            <numRef>
              <f>'CNESST Remittances'!$L$4:$L$103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Payroll Period End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39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10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5" customWidth="1" min="3" max="3"/>
    <col width="16" customWidth="1" min="4" max="4"/>
    <col width="24" customWidth="1" min="5" max="5"/>
    <col width="25" customWidth="1" min="6" max="6"/>
    <col width="17" customWidth="1" min="7" max="7"/>
    <col width="18" customWidth="1" min="8" max="8"/>
    <col width="23" customWidth="1" min="9" max="9"/>
    <col width="19" customWidth="1" min="10" max="10"/>
    <col width="21" customWidth="1" min="11" max="11"/>
    <col width="22" customWidth="1" min="12" max="12"/>
    <col width="18" customWidth="1" min="13" max="13"/>
    <col width="20" customWidth="1" min="14" max="14"/>
    <col width="15" customWidth="1" min="15" max="15"/>
    <col width="15" customWidth="1" min="16" max="16"/>
    <col width="17" customWidth="1" min="17" max="17"/>
    <col width="34" customWidth="1" min="18" max="18"/>
  </cols>
  <sheetData>
    <row r="1" ht="28" customHeight="1">
      <c r="A1" s="1" t="inlineStr">
        <is>
          <t>CNESST Remittances — Québec Employer Payroll Tracker (2026)</t>
        </is>
      </c>
    </row>
    <row r="2" ht="22" customHeight="1">
      <c r="A2" s="2" t="inlineStr">
        <is>
          <t>CNESST rates are illustrative user inputs. Confirm rates against the latest CNESST assessment notice before remitting.</t>
        </is>
      </c>
    </row>
    <row r="3" ht="42" customHeight="1">
      <c r="A3" s="3" t="inlineStr">
        <is>
          <t>Remittance ID</t>
        </is>
      </c>
      <c r="B3" s="3" t="inlineStr">
        <is>
          <t>Payroll Period Start</t>
        </is>
      </c>
      <c r="C3" s="3" t="inlineStr">
        <is>
          <t>Payroll Period End</t>
        </is>
      </c>
      <c r="D3" s="3" t="inlineStr">
        <is>
          <t>Remittance Due Date</t>
        </is>
      </c>
      <c r="E3" s="3" t="inlineStr">
        <is>
          <t>Employee / Payroll Group</t>
        </is>
      </c>
      <c r="F3" s="3" t="inlineStr">
        <is>
          <t>Employee Category</t>
        </is>
      </c>
      <c r="G3" s="3" t="inlineStr">
        <is>
          <t>City</t>
        </is>
      </c>
      <c r="H3" s="3" t="inlineStr">
        <is>
          <t>Gross Payroll (CAD)</t>
        </is>
      </c>
      <c r="I3" s="3" t="inlineStr">
        <is>
          <t>Non-Assessable Payroll (CAD)</t>
        </is>
      </c>
      <c r="J3" s="3" t="inlineStr">
        <is>
          <t>Assessable Payroll (CAD)</t>
        </is>
      </c>
      <c r="K3" s="3" t="inlineStr">
        <is>
          <t>CNESST Rate per $100 (Illustrative)</t>
        </is>
      </c>
      <c r="L3" s="3" t="inlineStr">
        <is>
          <t>Estimated CNESST Premium (CAD)</t>
        </is>
      </c>
      <c r="M3" s="3" t="inlineStr">
        <is>
          <t>Prior Adjustment (CAD)</t>
        </is>
      </c>
      <c r="N3" s="3" t="inlineStr">
        <is>
          <t>Total Amount Due (CAD)</t>
        </is>
      </c>
      <c r="O3" s="3" t="inlineStr">
        <is>
          <t>Payment Date</t>
        </is>
      </c>
      <c r="P3" s="3" t="inlineStr">
        <is>
          <t>Payment Status</t>
        </is>
      </c>
      <c r="Q3" s="3" t="inlineStr">
        <is>
          <t>Days Outstanding</t>
        </is>
      </c>
      <c r="R3" s="3" t="inlineStr">
        <is>
          <t>Notes</t>
        </is>
      </c>
    </row>
    <row r="4">
      <c r="A4" s="4" t="inlineStr">
        <is>
          <t>CN-2026-001</t>
        </is>
      </c>
      <c r="B4" s="5" t="n">
        <v>46023</v>
      </c>
      <c r="C4" s="5" t="n">
        <v>46053</v>
      </c>
      <c r="D4" s="5" t="n">
        <v>46063</v>
      </c>
      <c r="E4" s="4" t="inlineStr">
        <is>
          <t>Liam Tremblay</t>
        </is>
      </c>
      <c r="F4" s="4" t="inlineStr">
        <is>
          <t>Office and administration</t>
        </is>
      </c>
      <c r="G4" s="4" t="inlineStr">
        <is>
          <t>Montréal</t>
        </is>
      </c>
      <c r="H4" s="6" t="n">
        <v>7200</v>
      </c>
      <c r="I4" s="6" t="n">
        <v>300</v>
      </c>
      <c r="J4" s="7">
        <f>IF($A4="","",MAX(0,$H4-$I4))</f>
        <v/>
      </c>
      <c r="K4" s="8">
        <f>IF($A4="","",IFERROR(VLOOKUP($F4,'Summary Dashboard'!$J$6:$K$8,2,FALSE),""))</f>
        <v/>
      </c>
      <c r="L4" s="7">
        <f>IF($A4="","",IFERROR($J4*$K4/100,0))</f>
        <v/>
      </c>
      <c r="M4" s="6" t="n">
        <v>0</v>
      </c>
      <c r="N4" s="7">
        <f>IF($A4="","",$L4+$M4)</f>
        <v/>
      </c>
      <c r="O4" s="5" t="n">
        <v>46064</v>
      </c>
      <c r="P4" s="9">
        <f>IF($A4="","",IF($O4&lt;&gt;"","Paid",IF(TODAY()&gt;$D4,"Overdue","Pending")))</f>
        <v/>
      </c>
      <c r="Q4" s="10">
        <f>IF($A4="","",IF($O4&lt;&gt;"",$O4-$D4,MAX(0,TODAY()-$D4)))</f>
        <v/>
      </c>
      <c r="R4" s="11" t="inlineStr">
        <is>
          <t>January payroll remittance confirmed</t>
        </is>
      </c>
    </row>
    <row r="5">
      <c r="A5" s="4" t="inlineStr">
        <is>
          <t>CN-2026-002</t>
        </is>
      </c>
      <c r="B5" s="5" t="n">
        <v>46054</v>
      </c>
      <c r="C5" s="5" t="n">
        <v>46081</v>
      </c>
      <c r="D5" s="5" t="n">
        <v>46091</v>
      </c>
      <c r="E5" s="4" t="inlineStr">
        <is>
          <t>Emma Gagnon</t>
        </is>
      </c>
      <c r="F5" s="4" t="inlineStr">
        <is>
          <t>General operations</t>
        </is>
      </c>
      <c r="G5" s="4" t="inlineStr">
        <is>
          <t>Québec City</t>
        </is>
      </c>
      <c r="H5" s="6" t="n">
        <v>8400</v>
      </c>
      <c r="I5" s="6" t="n">
        <v>450</v>
      </c>
      <c r="J5" s="12">
        <f>IF($A5="","",MAX(0,$H5-$I5))</f>
        <v/>
      </c>
      <c r="K5" s="13">
        <f>IF($A5="","",IFERROR(VLOOKUP($F5,'Summary Dashboard'!$J$6:$K$8,2,FALSE),""))</f>
        <v/>
      </c>
      <c r="L5" s="12">
        <f>IF($A5="","",IFERROR($J5*$K5/100,0))</f>
        <v/>
      </c>
      <c r="M5" s="6" t="n">
        <v>-75</v>
      </c>
      <c r="N5" s="12">
        <f>IF($A5="","",$L5+$M5)</f>
        <v/>
      </c>
      <c r="O5" s="5" t="n">
        <v>46093</v>
      </c>
      <c r="P5" s="14">
        <f>IF($A5="","",IF($O5&lt;&gt;"","Paid",IF(TODAY()&gt;$D5,"Overdue","Pending")))</f>
        <v/>
      </c>
      <c r="Q5" s="15">
        <f>IF($A5="","",IF($O5&lt;&gt;"",$O5-$D5,MAX(0,TODAY()-$D5)))</f>
        <v/>
      </c>
      <c r="R5" s="11" t="inlineStr">
        <is>
          <t>Prior overpayment adjustment applied</t>
        </is>
      </c>
    </row>
    <row r="6">
      <c r="A6" s="4" t="inlineStr">
        <is>
          <t>CN-2026-003</t>
        </is>
      </c>
      <c r="B6" s="5" t="n">
        <v>46082</v>
      </c>
      <c r="C6" s="5" t="n">
        <v>46112</v>
      </c>
      <c r="D6" s="5" t="n">
        <v>46122</v>
      </c>
      <c r="E6" s="4" t="inlineStr">
        <is>
          <t>Noah Wilson</t>
        </is>
      </c>
      <c r="F6" s="4" t="inlineStr">
        <is>
          <t>Higher-risk field work</t>
        </is>
      </c>
      <c r="G6" s="4" t="inlineStr">
        <is>
          <t>Toronto</t>
        </is>
      </c>
      <c r="H6" s="6" t="n">
        <v>11250</v>
      </c>
      <c r="I6" s="6" t="n">
        <v>700</v>
      </c>
      <c r="J6" s="7">
        <f>IF($A6="","",MAX(0,$H6-$I6))</f>
        <v/>
      </c>
      <c r="K6" s="8">
        <f>IF($A6="","",IFERROR(VLOOKUP($F6,'Summary Dashboard'!$J$6:$K$8,2,FALSE),""))</f>
        <v/>
      </c>
      <c r="L6" s="7">
        <f>IF($A6="","",IFERROR($J6*$K6/100,0))</f>
        <v/>
      </c>
      <c r="M6" s="6" t="n">
        <v>125</v>
      </c>
      <c r="N6" s="7">
        <f>IF($A6="","",$L6+$M6)</f>
        <v/>
      </c>
      <c r="O6" s="5" t="n">
        <v>46125</v>
      </c>
      <c r="P6" s="9">
        <f>IF($A6="","",IF($O6&lt;&gt;"","Paid",IF(TODAY()&gt;$D6,"Overdue","Pending")))</f>
        <v/>
      </c>
      <c r="Q6" s="10">
        <f>IF($A6="","",IF($O6&lt;&gt;"",$O6-$D6,MAX(0,TODAY()-$D6)))</f>
        <v/>
      </c>
      <c r="R6" s="11" t="inlineStr">
        <is>
          <t>Field labour adjustment included</t>
        </is>
      </c>
    </row>
    <row r="7">
      <c r="A7" s="4" t="inlineStr">
        <is>
          <t>CN-2026-004</t>
        </is>
      </c>
      <c r="B7" s="5" t="n">
        <v>46113</v>
      </c>
      <c r="C7" s="5" t="n">
        <v>46142</v>
      </c>
      <c r="D7" s="5" t="n">
        <v>46152</v>
      </c>
      <c r="E7" s="4" t="inlineStr">
        <is>
          <t>Olivia Roy</t>
        </is>
      </c>
      <c r="F7" s="4" t="inlineStr">
        <is>
          <t>Office and administration</t>
        </is>
      </c>
      <c r="G7" s="4" t="inlineStr">
        <is>
          <t>Laval</t>
        </is>
      </c>
      <c r="H7" s="6" t="n">
        <v>6600</v>
      </c>
      <c r="I7" s="6" t="n">
        <v>250</v>
      </c>
      <c r="J7" s="12">
        <f>IF($A7="","",MAX(0,$H7-$I7))</f>
        <v/>
      </c>
      <c r="K7" s="13">
        <f>IF($A7="","",IFERROR(VLOOKUP($F7,'Summary Dashboard'!$J$6:$K$8,2,FALSE),""))</f>
        <v/>
      </c>
      <c r="L7" s="12">
        <f>IF($A7="","",IFERROR($J7*$K7/100,0))</f>
        <v/>
      </c>
      <c r="M7" s="6" t="n">
        <v>0</v>
      </c>
      <c r="N7" s="12">
        <f>IF($A7="","",$L7+$M7)</f>
        <v/>
      </c>
      <c r="O7" s="5" t="n">
        <v>46153</v>
      </c>
      <c r="P7" s="14">
        <f>IF($A7="","",IF($O7&lt;&gt;"","Paid",IF(TODAY()&gt;$D7,"Overdue","Pending")))</f>
        <v/>
      </c>
      <c r="Q7" s="15">
        <f>IF($A7="","",IF($O7&lt;&gt;"",$O7-$D7,MAX(0,TODAY()-$D7)))</f>
        <v/>
      </c>
      <c r="R7" s="11" t="inlineStr">
        <is>
          <t>Regular monthly payroll</t>
        </is>
      </c>
    </row>
    <row r="8">
      <c r="A8" s="4" t="inlineStr">
        <is>
          <t>CN-2026-005</t>
        </is>
      </c>
      <c r="B8" s="5" t="n">
        <v>46143</v>
      </c>
      <c r="C8" s="5" t="n">
        <v>46173</v>
      </c>
      <c r="D8" s="5" t="n">
        <v>46183</v>
      </c>
      <c r="E8" s="4" t="inlineStr">
        <is>
          <t>Lucas Martin</t>
        </is>
      </c>
      <c r="F8" s="4" t="inlineStr">
        <is>
          <t>Higher-risk field work</t>
        </is>
      </c>
      <c r="G8" s="4" t="inlineStr">
        <is>
          <t>Longueuil</t>
        </is>
      </c>
      <c r="H8" s="6" t="n">
        <v>15500</v>
      </c>
      <c r="I8" s="6" t="n">
        <v>600</v>
      </c>
      <c r="J8" s="7">
        <f>IF($A8="","",MAX(0,$H8-$I8))</f>
        <v/>
      </c>
      <c r="K8" s="8">
        <f>IF($A8="","",IFERROR(VLOOKUP($F8,'Summary Dashboard'!$J$6:$K$8,2,FALSE),""))</f>
        <v/>
      </c>
      <c r="L8" s="7">
        <f>IF($A8="","",IFERROR($J8*$K8/100,0))</f>
        <v/>
      </c>
      <c r="M8" s="6" t="n">
        <v>-180</v>
      </c>
      <c r="N8" s="7">
        <f>IF($A8="","",$L8+$M8)</f>
        <v/>
      </c>
      <c r="O8" s="5" t="n">
        <v>46185</v>
      </c>
      <c r="P8" s="9">
        <f>IF($A8="","",IF($O8&lt;&gt;"","Paid",IF(TODAY()&gt;$D8,"Overdue","Pending")))</f>
        <v/>
      </c>
      <c r="Q8" s="10">
        <f>IF($A8="","",IF($O8&lt;&gt;"",$O8-$D8,MAX(0,TODAY()-$D8)))</f>
        <v/>
      </c>
      <c r="R8" s="11" t="inlineStr">
        <is>
          <t>Classification adjustment applied</t>
        </is>
      </c>
    </row>
    <row r="9">
      <c r="A9" s="4" t="inlineStr">
        <is>
          <t>CN-2026-006</t>
        </is>
      </c>
      <c r="B9" s="5" t="n">
        <v>46174</v>
      </c>
      <c r="C9" s="5" t="n">
        <v>46203</v>
      </c>
      <c r="D9" s="5" t="n">
        <v>46213</v>
      </c>
      <c r="E9" s="4" t="inlineStr">
        <is>
          <t>Sophie Bouchard</t>
        </is>
      </c>
      <c r="F9" s="4" t="inlineStr">
        <is>
          <t>General operations</t>
        </is>
      </c>
      <c r="G9" s="4" t="inlineStr">
        <is>
          <t>Gatineau</t>
        </is>
      </c>
      <c r="H9" s="6" t="n">
        <v>9200</v>
      </c>
      <c r="I9" s="6" t="n">
        <v>350</v>
      </c>
      <c r="J9" s="12">
        <f>IF($A9="","",MAX(0,$H9-$I9))</f>
        <v/>
      </c>
      <c r="K9" s="13">
        <f>IF($A9="","",IFERROR(VLOOKUP($F9,'Summary Dashboard'!$J$6:$K$8,2,FALSE),""))</f>
        <v/>
      </c>
      <c r="L9" s="12">
        <f>IF($A9="","",IFERROR($J9*$K9/100,0))</f>
        <v/>
      </c>
      <c r="M9" s="6" t="n">
        <v>0</v>
      </c>
      <c r="N9" s="12">
        <f>IF($A9="","",$L9+$M9)</f>
        <v/>
      </c>
      <c r="O9" s="5" t="n">
        <v>46216</v>
      </c>
      <c r="P9" s="14">
        <f>IF($A9="","",IF($O9&lt;&gt;"","Paid",IF(TODAY()&gt;$D9,"Overdue","Pending")))</f>
        <v/>
      </c>
      <c r="Q9" s="15">
        <f>IF($A9="","",IF($O9&lt;&gt;"",$O9-$D9,MAX(0,TODAY()-$D9)))</f>
        <v/>
      </c>
      <c r="R9" s="11" t="inlineStr">
        <is>
          <t>Payment confirmation retained</t>
        </is>
      </c>
    </row>
    <row r="10">
      <c r="A10" s="4" t="inlineStr">
        <is>
          <t>CN-2026-007</t>
        </is>
      </c>
      <c r="B10" s="5" t="n">
        <v>46204</v>
      </c>
      <c r="C10" s="5" t="n">
        <v>46234</v>
      </c>
      <c r="D10" s="5" t="n">
        <v>46244</v>
      </c>
      <c r="E10" s="4" t="inlineStr">
        <is>
          <t>Ethan Brown</t>
        </is>
      </c>
      <c r="F10" s="4" t="inlineStr">
        <is>
          <t>Higher-risk field work</t>
        </is>
      </c>
      <c r="G10" s="4" t="inlineStr">
        <is>
          <t>Sherbrooke</t>
        </is>
      </c>
      <c r="H10" s="6" t="n">
        <v>17800</v>
      </c>
      <c r="I10" s="6" t="n">
        <v>1000</v>
      </c>
      <c r="J10" s="7">
        <f>IF($A10="","",MAX(0,$H10-$I10))</f>
        <v/>
      </c>
      <c r="K10" s="8">
        <f>IF($A10="","",IFERROR(VLOOKUP($F10,'Summary Dashboard'!$J$6:$K$8,2,FALSE),""))</f>
        <v/>
      </c>
      <c r="L10" s="7">
        <f>IF($A10="","",IFERROR($J10*$K10/100,0))</f>
        <v/>
      </c>
      <c r="M10" s="6" t="n">
        <v>250</v>
      </c>
      <c r="N10" s="7">
        <f>IF($A10="","",$L10+$M10)</f>
        <v/>
      </c>
      <c r="O10" s="5" t="n"/>
      <c r="P10" s="9">
        <f>IF($A10="","",IF($O10&lt;&gt;"","Paid",IF(TODAY()&gt;$D10,"Overdue","Pending")))</f>
        <v/>
      </c>
      <c r="Q10" s="10">
        <f>IF($A10="","",IF($O10&lt;&gt;"",$O10-$D10,MAX(0,TODAY()-$D10)))</f>
        <v/>
      </c>
      <c r="R10" s="11" t="inlineStr">
        <is>
          <t>Awaiting payment confirmation</t>
        </is>
      </c>
    </row>
    <row r="11">
      <c r="A11" s="4" t="inlineStr">
        <is>
          <t>CN-2026-008</t>
        </is>
      </c>
      <c r="B11" s="5" t="n">
        <v>46235</v>
      </c>
      <c r="C11" s="5" t="n">
        <v>46265</v>
      </c>
      <c r="D11" s="5" t="n">
        <v>46275</v>
      </c>
      <c r="E11" s="4" t="inlineStr">
        <is>
          <t>Charlotte Nguyen</t>
        </is>
      </c>
      <c r="F11" s="4" t="inlineStr">
        <is>
          <t>Office and administration</t>
        </is>
      </c>
      <c r="G11" s="4" t="inlineStr">
        <is>
          <t>Montréal</t>
        </is>
      </c>
      <c r="H11" s="6" t="n">
        <v>10500</v>
      </c>
      <c r="I11" s="6" t="n">
        <v>500</v>
      </c>
      <c r="J11" s="12">
        <f>IF($A11="","",MAX(0,$H11-$I11))</f>
        <v/>
      </c>
      <c r="K11" s="13">
        <f>IF($A11="","",IFERROR(VLOOKUP($F11,'Summary Dashboard'!$J$6:$K$8,2,FALSE),""))</f>
        <v/>
      </c>
      <c r="L11" s="12">
        <f>IF($A11="","",IFERROR($J11*$K11/100,0))</f>
        <v/>
      </c>
      <c r="M11" s="6" t="n">
        <v>-50</v>
      </c>
      <c r="N11" s="12">
        <f>IF($A11="","",$L11+$M11)</f>
        <v/>
      </c>
      <c r="O11" s="5" t="n"/>
      <c r="P11" s="14">
        <f>IF($A11="","",IF($O11&lt;&gt;"","Paid",IF(TODAY()&gt;$D11,"Overdue","Pending")))</f>
        <v/>
      </c>
      <c r="Q11" s="15">
        <f>IF($A11="","",IF($O11&lt;&gt;"",$O11-$D11,MAX(0,TODAY()-$D11)))</f>
        <v/>
      </c>
      <c r="R11" s="11" t="inlineStr">
        <is>
          <t>Payment follow-up required</t>
        </is>
      </c>
    </row>
    <row r="12">
      <c r="A12" s="4" t="inlineStr">
        <is>
          <t>CN-2026-009</t>
        </is>
      </c>
      <c r="B12" s="5" t="n">
        <v>46266</v>
      </c>
      <c r="C12" s="5" t="n">
        <v>46295</v>
      </c>
      <c r="D12" s="5" t="n">
        <v>46326</v>
      </c>
      <c r="E12" s="4" t="inlineStr">
        <is>
          <t>William Clarke</t>
        </is>
      </c>
      <c r="F12" s="4" t="inlineStr">
        <is>
          <t>General operations</t>
        </is>
      </c>
      <c r="G12" s="4" t="inlineStr">
        <is>
          <t>Trois-Rivières</t>
        </is>
      </c>
      <c r="H12" s="6" t="n">
        <v>12500</v>
      </c>
      <c r="I12" s="6" t="n">
        <v>400</v>
      </c>
      <c r="J12" s="7">
        <f>IF($A12="","",MAX(0,$H12-$I12))</f>
        <v/>
      </c>
      <c r="K12" s="8">
        <f>IF($A12="","",IFERROR(VLOOKUP($F12,'Summary Dashboard'!$J$6:$K$8,2,FALSE),""))</f>
        <v/>
      </c>
      <c r="L12" s="7">
        <f>IF($A12="","",IFERROR($J12*$K12/100,0))</f>
        <v/>
      </c>
      <c r="M12" s="6" t="n">
        <v>0</v>
      </c>
      <c r="N12" s="7">
        <f>IF($A12="","",$L12+$M12)</f>
        <v/>
      </c>
      <c r="O12" s="5" t="n"/>
      <c r="P12" s="9">
        <f>IF($A12="","",IF($O12&lt;&gt;"","Paid",IF(TODAY()&gt;$D12,"Overdue","Pending")))</f>
        <v/>
      </c>
      <c r="Q12" s="10">
        <f>IF($A12="","",IF($O12&lt;&gt;"",$O12-$D12,MAX(0,TODAY()-$D12)))</f>
        <v/>
      </c>
      <c r="R12" s="11" t="inlineStr">
        <is>
          <t>Due after period close</t>
        </is>
      </c>
    </row>
    <row r="13">
      <c r="A13" s="4" t="n"/>
      <c r="B13" s="5" t="n"/>
      <c r="C13" s="5" t="n"/>
      <c r="D13" s="5" t="n"/>
      <c r="E13" s="4" t="n"/>
      <c r="F13" s="4" t="n"/>
      <c r="G13" s="4" t="n"/>
      <c r="H13" s="6" t="n"/>
      <c r="I13" s="6" t="n"/>
      <c r="J13" s="12">
        <f>IF($A13="","",MAX(0,$H13-$I13))</f>
        <v/>
      </c>
      <c r="K13" s="13">
        <f>IF($A13="","",IFERROR(VLOOKUP($F13,'Summary Dashboard'!$J$6:$K$8,2,FALSE),""))</f>
        <v/>
      </c>
      <c r="L13" s="12">
        <f>IF($A13="","",IFERROR($J13*$K13/100,0))</f>
        <v/>
      </c>
      <c r="M13" s="6" t="n"/>
      <c r="N13" s="12">
        <f>IF($A13="","",$L13+$M13)</f>
        <v/>
      </c>
      <c r="O13" s="5" t="n"/>
      <c r="P13" s="14">
        <f>IF($A13="","",IF($O13&lt;&gt;"","Paid",IF(TODAY()&gt;$D13,"Overdue","Pending")))</f>
        <v/>
      </c>
      <c r="Q13" s="15">
        <f>IF($A13="","",IF($O13&lt;&gt;"",$O13-$D13,MAX(0,TODAY()-$D13)))</f>
        <v/>
      </c>
      <c r="R13" s="11" t="n"/>
    </row>
    <row r="14">
      <c r="A14" s="4" t="n"/>
      <c r="B14" s="5" t="n"/>
      <c r="C14" s="5" t="n"/>
      <c r="D14" s="5" t="n"/>
      <c r="E14" s="4" t="n"/>
      <c r="F14" s="4" t="n"/>
      <c r="G14" s="4" t="n"/>
      <c r="H14" s="6" t="n"/>
      <c r="I14" s="6" t="n"/>
      <c r="J14" s="7">
        <f>IF($A14="","",MAX(0,$H14-$I14))</f>
        <v/>
      </c>
      <c r="K14" s="8">
        <f>IF($A14="","",IFERROR(VLOOKUP($F14,'Summary Dashboard'!$J$6:$K$8,2,FALSE),""))</f>
        <v/>
      </c>
      <c r="L14" s="7">
        <f>IF($A14="","",IFERROR($J14*$K14/100,0))</f>
        <v/>
      </c>
      <c r="M14" s="6" t="n"/>
      <c r="N14" s="7">
        <f>IF($A14="","",$L14+$M14)</f>
        <v/>
      </c>
      <c r="O14" s="5" t="n"/>
      <c r="P14" s="9">
        <f>IF($A14="","",IF($O14&lt;&gt;"","Paid",IF(TODAY()&gt;$D14,"Overdue","Pending")))</f>
        <v/>
      </c>
      <c r="Q14" s="10">
        <f>IF($A14="","",IF($O14&lt;&gt;"",$O14-$D14,MAX(0,TODAY()-$D14)))</f>
        <v/>
      </c>
      <c r="R14" s="11" t="n"/>
    </row>
    <row r="15">
      <c r="A15" s="4" t="n"/>
      <c r="B15" s="5" t="n"/>
      <c r="C15" s="5" t="n"/>
      <c r="D15" s="5" t="n"/>
      <c r="E15" s="4" t="n"/>
      <c r="F15" s="4" t="n"/>
      <c r="G15" s="4" t="n"/>
      <c r="H15" s="6" t="n"/>
      <c r="I15" s="6" t="n"/>
      <c r="J15" s="12">
        <f>IF($A15="","",MAX(0,$H15-$I15))</f>
        <v/>
      </c>
      <c r="K15" s="13">
        <f>IF($A15="","",IFERROR(VLOOKUP($F15,'Summary Dashboard'!$J$6:$K$8,2,FALSE),""))</f>
        <v/>
      </c>
      <c r="L15" s="12">
        <f>IF($A15="","",IFERROR($J15*$K15/100,0))</f>
        <v/>
      </c>
      <c r="M15" s="6" t="n"/>
      <c r="N15" s="12">
        <f>IF($A15="","",$L15+$M15)</f>
        <v/>
      </c>
      <c r="O15" s="5" t="n"/>
      <c r="P15" s="14">
        <f>IF($A15="","",IF($O15&lt;&gt;"","Paid",IF(TODAY()&gt;$D15,"Overdue","Pending")))</f>
        <v/>
      </c>
      <c r="Q15" s="15">
        <f>IF($A15="","",IF($O15&lt;&gt;"",$O15-$D15,MAX(0,TODAY()-$D15)))</f>
        <v/>
      </c>
      <c r="R15" s="11" t="n"/>
    </row>
    <row r="16">
      <c r="A16" s="4" t="n"/>
      <c r="B16" s="5" t="n"/>
      <c r="C16" s="5" t="n"/>
      <c r="D16" s="5" t="n"/>
      <c r="E16" s="4" t="n"/>
      <c r="F16" s="4" t="n"/>
      <c r="G16" s="4" t="n"/>
      <c r="H16" s="6" t="n"/>
      <c r="I16" s="6" t="n"/>
      <c r="J16" s="7">
        <f>IF($A16="","",MAX(0,$H16-$I16))</f>
        <v/>
      </c>
      <c r="K16" s="8">
        <f>IF($A16="","",IFERROR(VLOOKUP($F16,'Summary Dashboard'!$J$6:$K$8,2,FALSE),""))</f>
        <v/>
      </c>
      <c r="L16" s="7">
        <f>IF($A16="","",IFERROR($J16*$K16/100,0))</f>
        <v/>
      </c>
      <c r="M16" s="6" t="n"/>
      <c r="N16" s="7">
        <f>IF($A16="","",$L16+$M16)</f>
        <v/>
      </c>
      <c r="O16" s="5" t="n"/>
      <c r="P16" s="9">
        <f>IF($A16="","",IF($O16&lt;&gt;"","Paid",IF(TODAY()&gt;$D16,"Overdue","Pending")))</f>
        <v/>
      </c>
      <c r="Q16" s="10">
        <f>IF($A16="","",IF($O16&lt;&gt;"",$O16-$D16,MAX(0,TODAY()-$D16)))</f>
        <v/>
      </c>
      <c r="R16" s="11" t="n"/>
    </row>
    <row r="17">
      <c r="A17" s="4" t="n"/>
      <c r="B17" s="5" t="n"/>
      <c r="C17" s="5" t="n"/>
      <c r="D17" s="5" t="n"/>
      <c r="E17" s="4" t="n"/>
      <c r="F17" s="4" t="n"/>
      <c r="G17" s="4" t="n"/>
      <c r="H17" s="6" t="n"/>
      <c r="I17" s="6" t="n"/>
      <c r="J17" s="12">
        <f>IF($A17="","",MAX(0,$H17-$I17))</f>
        <v/>
      </c>
      <c r="K17" s="13">
        <f>IF($A17="","",IFERROR(VLOOKUP($F17,'Summary Dashboard'!$J$6:$K$8,2,FALSE),""))</f>
        <v/>
      </c>
      <c r="L17" s="12">
        <f>IF($A17="","",IFERROR($J17*$K17/100,0))</f>
        <v/>
      </c>
      <c r="M17" s="6" t="n"/>
      <c r="N17" s="12">
        <f>IF($A17="","",$L17+$M17)</f>
        <v/>
      </c>
      <c r="O17" s="5" t="n"/>
      <c r="P17" s="14">
        <f>IF($A17="","",IF($O17&lt;&gt;"","Paid",IF(TODAY()&gt;$D17,"Overdue","Pending")))</f>
        <v/>
      </c>
      <c r="Q17" s="15">
        <f>IF($A17="","",IF($O17&lt;&gt;"",$O17-$D17,MAX(0,TODAY()-$D17)))</f>
        <v/>
      </c>
      <c r="R17" s="11" t="n"/>
    </row>
    <row r="18">
      <c r="A18" s="4" t="n"/>
      <c r="B18" s="5" t="n"/>
      <c r="C18" s="5" t="n"/>
      <c r="D18" s="5" t="n"/>
      <c r="E18" s="4" t="n"/>
      <c r="F18" s="4" t="n"/>
      <c r="G18" s="4" t="n"/>
      <c r="H18" s="6" t="n"/>
      <c r="I18" s="6" t="n"/>
      <c r="J18" s="7">
        <f>IF($A18="","",MAX(0,$H18-$I18))</f>
        <v/>
      </c>
      <c r="K18" s="8">
        <f>IF($A18="","",IFERROR(VLOOKUP($F18,'Summary Dashboard'!$J$6:$K$8,2,FALSE),""))</f>
        <v/>
      </c>
      <c r="L18" s="7">
        <f>IF($A18="","",IFERROR($J18*$K18/100,0))</f>
        <v/>
      </c>
      <c r="M18" s="6" t="n"/>
      <c r="N18" s="7">
        <f>IF($A18="","",$L18+$M18)</f>
        <v/>
      </c>
      <c r="O18" s="5" t="n"/>
      <c r="P18" s="9">
        <f>IF($A18="","",IF($O18&lt;&gt;"","Paid",IF(TODAY()&gt;$D18,"Overdue","Pending")))</f>
        <v/>
      </c>
      <c r="Q18" s="10">
        <f>IF($A18="","",IF($O18&lt;&gt;"",$O18-$D18,MAX(0,TODAY()-$D18)))</f>
        <v/>
      </c>
      <c r="R18" s="11" t="n"/>
    </row>
    <row r="19">
      <c r="A19" s="4" t="n"/>
      <c r="B19" s="5" t="n"/>
      <c r="C19" s="5" t="n"/>
      <c r="D19" s="5" t="n"/>
      <c r="E19" s="4" t="n"/>
      <c r="F19" s="4" t="n"/>
      <c r="G19" s="4" t="n"/>
      <c r="H19" s="6" t="n"/>
      <c r="I19" s="6" t="n"/>
      <c r="J19" s="12">
        <f>IF($A19="","",MAX(0,$H19-$I19))</f>
        <v/>
      </c>
      <c r="K19" s="13">
        <f>IF($A19="","",IFERROR(VLOOKUP($F19,'Summary Dashboard'!$J$6:$K$8,2,FALSE),""))</f>
        <v/>
      </c>
      <c r="L19" s="12">
        <f>IF($A19="","",IFERROR($J19*$K19/100,0))</f>
        <v/>
      </c>
      <c r="M19" s="6" t="n"/>
      <c r="N19" s="12">
        <f>IF($A19="","",$L19+$M19)</f>
        <v/>
      </c>
      <c r="O19" s="5" t="n"/>
      <c r="P19" s="14">
        <f>IF($A19="","",IF($O19&lt;&gt;"","Paid",IF(TODAY()&gt;$D19,"Overdue","Pending")))</f>
        <v/>
      </c>
      <c r="Q19" s="15">
        <f>IF($A19="","",IF($O19&lt;&gt;"",$O19-$D19,MAX(0,TODAY()-$D19)))</f>
        <v/>
      </c>
      <c r="R19" s="11" t="n"/>
    </row>
    <row r="20">
      <c r="A20" s="4" t="n"/>
      <c r="B20" s="5" t="n"/>
      <c r="C20" s="5" t="n"/>
      <c r="D20" s="5" t="n"/>
      <c r="E20" s="4" t="n"/>
      <c r="F20" s="4" t="n"/>
      <c r="G20" s="4" t="n"/>
      <c r="H20" s="6" t="n"/>
      <c r="I20" s="6" t="n"/>
      <c r="J20" s="7">
        <f>IF($A20="","",MAX(0,$H20-$I20))</f>
        <v/>
      </c>
      <c r="K20" s="8">
        <f>IF($A20="","",IFERROR(VLOOKUP($F20,'Summary Dashboard'!$J$6:$K$8,2,FALSE),""))</f>
        <v/>
      </c>
      <c r="L20" s="7">
        <f>IF($A20="","",IFERROR($J20*$K20/100,0))</f>
        <v/>
      </c>
      <c r="M20" s="6" t="n"/>
      <c r="N20" s="7">
        <f>IF($A20="","",$L20+$M20)</f>
        <v/>
      </c>
      <c r="O20" s="5" t="n"/>
      <c r="P20" s="9">
        <f>IF($A20="","",IF($O20&lt;&gt;"","Paid",IF(TODAY()&gt;$D20,"Overdue","Pending")))</f>
        <v/>
      </c>
      <c r="Q20" s="10">
        <f>IF($A20="","",IF($O20&lt;&gt;"",$O20-$D20,MAX(0,TODAY()-$D20)))</f>
        <v/>
      </c>
      <c r="R20" s="11" t="n"/>
    </row>
    <row r="21">
      <c r="A21" s="4" t="n"/>
      <c r="B21" s="5" t="n"/>
      <c r="C21" s="5" t="n"/>
      <c r="D21" s="5" t="n"/>
      <c r="E21" s="4" t="n"/>
      <c r="F21" s="4" t="n"/>
      <c r="G21" s="4" t="n"/>
      <c r="H21" s="6" t="n"/>
      <c r="I21" s="6" t="n"/>
      <c r="J21" s="12">
        <f>IF($A21="","",MAX(0,$H21-$I21))</f>
        <v/>
      </c>
      <c r="K21" s="13">
        <f>IF($A21="","",IFERROR(VLOOKUP($F21,'Summary Dashboard'!$J$6:$K$8,2,FALSE),""))</f>
        <v/>
      </c>
      <c r="L21" s="12">
        <f>IF($A21="","",IFERROR($J21*$K21/100,0))</f>
        <v/>
      </c>
      <c r="M21" s="6" t="n"/>
      <c r="N21" s="12">
        <f>IF($A21="","",$L21+$M21)</f>
        <v/>
      </c>
      <c r="O21" s="5" t="n"/>
      <c r="P21" s="14">
        <f>IF($A21="","",IF($O21&lt;&gt;"","Paid",IF(TODAY()&gt;$D21,"Overdue","Pending")))</f>
        <v/>
      </c>
      <c r="Q21" s="15">
        <f>IF($A21="","",IF($O21&lt;&gt;"",$O21-$D21,MAX(0,TODAY()-$D21)))</f>
        <v/>
      </c>
      <c r="R21" s="11" t="n"/>
    </row>
    <row r="22">
      <c r="A22" s="4" t="n"/>
      <c r="B22" s="5" t="n"/>
      <c r="C22" s="5" t="n"/>
      <c r="D22" s="5" t="n"/>
      <c r="E22" s="4" t="n"/>
      <c r="F22" s="4" t="n"/>
      <c r="G22" s="4" t="n"/>
      <c r="H22" s="6" t="n"/>
      <c r="I22" s="6" t="n"/>
      <c r="J22" s="7">
        <f>IF($A22="","",MAX(0,$H22-$I22))</f>
        <v/>
      </c>
      <c r="K22" s="8">
        <f>IF($A22="","",IFERROR(VLOOKUP($F22,'Summary Dashboard'!$J$6:$K$8,2,FALSE),""))</f>
        <v/>
      </c>
      <c r="L22" s="7">
        <f>IF($A22="","",IFERROR($J22*$K22/100,0))</f>
        <v/>
      </c>
      <c r="M22" s="6" t="n"/>
      <c r="N22" s="7">
        <f>IF($A22="","",$L22+$M22)</f>
        <v/>
      </c>
      <c r="O22" s="5" t="n"/>
      <c r="P22" s="9">
        <f>IF($A22="","",IF($O22&lt;&gt;"","Paid",IF(TODAY()&gt;$D22,"Overdue","Pending")))</f>
        <v/>
      </c>
      <c r="Q22" s="10">
        <f>IF($A22="","",IF($O22&lt;&gt;"",$O22-$D22,MAX(0,TODAY()-$D22)))</f>
        <v/>
      </c>
      <c r="R22" s="11" t="n"/>
    </row>
    <row r="23">
      <c r="A23" s="4" t="n"/>
      <c r="B23" s="5" t="n"/>
      <c r="C23" s="5" t="n"/>
      <c r="D23" s="5" t="n"/>
      <c r="E23" s="4" t="n"/>
      <c r="F23" s="4" t="n"/>
      <c r="G23" s="4" t="n"/>
      <c r="H23" s="6" t="n"/>
      <c r="I23" s="6" t="n"/>
      <c r="J23" s="12">
        <f>IF($A23="","",MAX(0,$H23-$I23))</f>
        <v/>
      </c>
      <c r="K23" s="13">
        <f>IF($A23="","",IFERROR(VLOOKUP($F23,'Summary Dashboard'!$J$6:$K$8,2,FALSE),""))</f>
        <v/>
      </c>
      <c r="L23" s="12">
        <f>IF($A23="","",IFERROR($J23*$K23/100,0))</f>
        <v/>
      </c>
      <c r="M23" s="6" t="n"/>
      <c r="N23" s="12">
        <f>IF($A23="","",$L23+$M23)</f>
        <v/>
      </c>
      <c r="O23" s="5" t="n"/>
      <c r="P23" s="14">
        <f>IF($A23="","",IF($O23&lt;&gt;"","Paid",IF(TODAY()&gt;$D23,"Overdue","Pending")))</f>
        <v/>
      </c>
      <c r="Q23" s="15">
        <f>IF($A23="","",IF($O23&lt;&gt;"",$O23-$D23,MAX(0,TODAY()-$D23)))</f>
        <v/>
      </c>
      <c r="R23" s="11" t="n"/>
    </row>
    <row r="24">
      <c r="A24" s="4" t="n"/>
      <c r="B24" s="5" t="n"/>
      <c r="C24" s="5" t="n"/>
      <c r="D24" s="5" t="n"/>
      <c r="E24" s="4" t="n"/>
      <c r="F24" s="4" t="n"/>
      <c r="G24" s="4" t="n"/>
      <c r="H24" s="6" t="n"/>
      <c r="I24" s="6" t="n"/>
      <c r="J24" s="7">
        <f>IF($A24="","",MAX(0,$H24-$I24))</f>
        <v/>
      </c>
      <c r="K24" s="8">
        <f>IF($A24="","",IFERROR(VLOOKUP($F24,'Summary Dashboard'!$J$6:$K$8,2,FALSE),""))</f>
        <v/>
      </c>
      <c r="L24" s="7">
        <f>IF($A24="","",IFERROR($J24*$K24/100,0))</f>
        <v/>
      </c>
      <c r="M24" s="6" t="n"/>
      <c r="N24" s="7">
        <f>IF($A24="","",$L24+$M24)</f>
        <v/>
      </c>
      <c r="O24" s="5" t="n"/>
      <c r="P24" s="9">
        <f>IF($A24="","",IF($O24&lt;&gt;"","Paid",IF(TODAY()&gt;$D24,"Overdue","Pending")))</f>
        <v/>
      </c>
      <c r="Q24" s="10">
        <f>IF($A24="","",IF($O24&lt;&gt;"",$O24-$D24,MAX(0,TODAY()-$D24)))</f>
        <v/>
      </c>
      <c r="R24" s="11" t="n"/>
    </row>
    <row r="25">
      <c r="A25" s="4" t="n"/>
      <c r="B25" s="5" t="n"/>
      <c r="C25" s="5" t="n"/>
      <c r="D25" s="5" t="n"/>
      <c r="E25" s="4" t="n"/>
      <c r="F25" s="4" t="n"/>
      <c r="G25" s="4" t="n"/>
      <c r="H25" s="6" t="n"/>
      <c r="I25" s="6" t="n"/>
      <c r="J25" s="12">
        <f>IF($A25="","",MAX(0,$H25-$I25))</f>
        <v/>
      </c>
      <c r="K25" s="13">
        <f>IF($A25="","",IFERROR(VLOOKUP($F25,'Summary Dashboard'!$J$6:$K$8,2,FALSE),""))</f>
        <v/>
      </c>
      <c r="L25" s="12">
        <f>IF($A25="","",IFERROR($J25*$K25/100,0))</f>
        <v/>
      </c>
      <c r="M25" s="6" t="n"/>
      <c r="N25" s="12">
        <f>IF($A25="","",$L25+$M25)</f>
        <v/>
      </c>
      <c r="O25" s="5" t="n"/>
      <c r="P25" s="14">
        <f>IF($A25="","",IF($O25&lt;&gt;"","Paid",IF(TODAY()&gt;$D25,"Overdue","Pending")))</f>
        <v/>
      </c>
      <c r="Q25" s="15">
        <f>IF($A25="","",IF($O25&lt;&gt;"",$O25-$D25,MAX(0,TODAY()-$D25)))</f>
        <v/>
      </c>
      <c r="R25" s="11" t="n"/>
    </row>
    <row r="26">
      <c r="A26" s="4" t="n"/>
      <c r="B26" s="5" t="n"/>
      <c r="C26" s="5" t="n"/>
      <c r="D26" s="5" t="n"/>
      <c r="E26" s="4" t="n"/>
      <c r="F26" s="4" t="n"/>
      <c r="G26" s="4" t="n"/>
      <c r="H26" s="6" t="n"/>
      <c r="I26" s="6" t="n"/>
      <c r="J26" s="7">
        <f>IF($A26="","",MAX(0,$H26-$I26))</f>
        <v/>
      </c>
      <c r="K26" s="8">
        <f>IF($A26="","",IFERROR(VLOOKUP($F26,'Summary Dashboard'!$J$6:$K$8,2,FALSE),""))</f>
        <v/>
      </c>
      <c r="L26" s="7">
        <f>IF($A26="","",IFERROR($J26*$K26/100,0))</f>
        <v/>
      </c>
      <c r="M26" s="6" t="n"/>
      <c r="N26" s="7">
        <f>IF($A26="","",$L26+$M26)</f>
        <v/>
      </c>
      <c r="O26" s="5" t="n"/>
      <c r="P26" s="9">
        <f>IF($A26="","",IF($O26&lt;&gt;"","Paid",IF(TODAY()&gt;$D26,"Overdue","Pending")))</f>
        <v/>
      </c>
      <c r="Q26" s="10">
        <f>IF($A26="","",IF($O26&lt;&gt;"",$O26-$D26,MAX(0,TODAY()-$D26)))</f>
        <v/>
      </c>
      <c r="R26" s="11" t="n"/>
    </row>
    <row r="27">
      <c r="A27" s="4" t="n"/>
      <c r="B27" s="5" t="n"/>
      <c r="C27" s="5" t="n"/>
      <c r="D27" s="5" t="n"/>
      <c r="E27" s="4" t="n"/>
      <c r="F27" s="4" t="n"/>
      <c r="G27" s="4" t="n"/>
      <c r="H27" s="6" t="n"/>
      <c r="I27" s="6" t="n"/>
      <c r="J27" s="12">
        <f>IF($A27="","",MAX(0,$H27-$I27))</f>
        <v/>
      </c>
      <c r="K27" s="13">
        <f>IF($A27="","",IFERROR(VLOOKUP($F27,'Summary Dashboard'!$J$6:$K$8,2,FALSE),""))</f>
        <v/>
      </c>
      <c r="L27" s="12">
        <f>IF($A27="","",IFERROR($J27*$K27/100,0))</f>
        <v/>
      </c>
      <c r="M27" s="6" t="n"/>
      <c r="N27" s="12">
        <f>IF($A27="","",$L27+$M27)</f>
        <v/>
      </c>
      <c r="O27" s="5" t="n"/>
      <c r="P27" s="14">
        <f>IF($A27="","",IF($O27&lt;&gt;"","Paid",IF(TODAY()&gt;$D27,"Overdue","Pending")))</f>
        <v/>
      </c>
      <c r="Q27" s="15">
        <f>IF($A27="","",IF($O27&lt;&gt;"",$O27-$D27,MAX(0,TODAY()-$D27)))</f>
        <v/>
      </c>
      <c r="R27" s="11" t="n"/>
    </row>
    <row r="28">
      <c r="A28" s="4" t="n"/>
      <c r="B28" s="5" t="n"/>
      <c r="C28" s="5" t="n"/>
      <c r="D28" s="5" t="n"/>
      <c r="E28" s="4" t="n"/>
      <c r="F28" s="4" t="n"/>
      <c r="G28" s="4" t="n"/>
      <c r="H28" s="6" t="n"/>
      <c r="I28" s="6" t="n"/>
      <c r="J28" s="7">
        <f>IF($A28="","",MAX(0,$H28-$I28))</f>
        <v/>
      </c>
      <c r="K28" s="8">
        <f>IF($A28="","",IFERROR(VLOOKUP($F28,'Summary Dashboard'!$J$6:$K$8,2,FALSE),""))</f>
        <v/>
      </c>
      <c r="L28" s="7">
        <f>IF($A28="","",IFERROR($J28*$K28/100,0))</f>
        <v/>
      </c>
      <c r="M28" s="6" t="n"/>
      <c r="N28" s="7">
        <f>IF($A28="","",$L28+$M28)</f>
        <v/>
      </c>
      <c r="O28" s="5" t="n"/>
      <c r="P28" s="9">
        <f>IF($A28="","",IF($O28&lt;&gt;"","Paid",IF(TODAY()&gt;$D28,"Overdue","Pending")))</f>
        <v/>
      </c>
      <c r="Q28" s="10">
        <f>IF($A28="","",IF($O28&lt;&gt;"",$O28-$D28,MAX(0,TODAY()-$D28)))</f>
        <v/>
      </c>
      <c r="R28" s="11" t="n"/>
    </row>
    <row r="29">
      <c r="A29" s="4" t="n"/>
      <c r="B29" s="5" t="n"/>
      <c r="C29" s="5" t="n"/>
      <c r="D29" s="5" t="n"/>
      <c r="E29" s="4" t="n"/>
      <c r="F29" s="4" t="n"/>
      <c r="G29" s="4" t="n"/>
      <c r="H29" s="6" t="n"/>
      <c r="I29" s="6" t="n"/>
      <c r="J29" s="12">
        <f>IF($A29="","",MAX(0,$H29-$I29))</f>
        <v/>
      </c>
      <c r="K29" s="13">
        <f>IF($A29="","",IFERROR(VLOOKUP($F29,'Summary Dashboard'!$J$6:$K$8,2,FALSE),""))</f>
        <v/>
      </c>
      <c r="L29" s="12">
        <f>IF($A29="","",IFERROR($J29*$K29/100,0))</f>
        <v/>
      </c>
      <c r="M29" s="6" t="n"/>
      <c r="N29" s="12">
        <f>IF($A29="","",$L29+$M29)</f>
        <v/>
      </c>
      <c r="O29" s="5" t="n"/>
      <c r="P29" s="14">
        <f>IF($A29="","",IF($O29&lt;&gt;"","Paid",IF(TODAY()&gt;$D29,"Overdue","Pending")))</f>
        <v/>
      </c>
      <c r="Q29" s="15">
        <f>IF($A29="","",IF($O29&lt;&gt;"",$O29-$D29,MAX(0,TODAY()-$D29)))</f>
        <v/>
      </c>
      <c r="R29" s="11" t="n"/>
    </row>
    <row r="30">
      <c r="A30" s="4" t="n"/>
      <c r="B30" s="5" t="n"/>
      <c r="C30" s="5" t="n"/>
      <c r="D30" s="5" t="n"/>
      <c r="E30" s="4" t="n"/>
      <c r="F30" s="4" t="n"/>
      <c r="G30" s="4" t="n"/>
      <c r="H30" s="6" t="n"/>
      <c r="I30" s="6" t="n"/>
      <c r="J30" s="7">
        <f>IF($A30="","",MAX(0,$H30-$I30))</f>
        <v/>
      </c>
      <c r="K30" s="8">
        <f>IF($A30="","",IFERROR(VLOOKUP($F30,'Summary Dashboard'!$J$6:$K$8,2,FALSE),""))</f>
        <v/>
      </c>
      <c r="L30" s="7">
        <f>IF($A30="","",IFERROR($J30*$K30/100,0))</f>
        <v/>
      </c>
      <c r="M30" s="6" t="n"/>
      <c r="N30" s="7">
        <f>IF($A30="","",$L30+$M30)</f>
        <v/>
      </c>
      <c r="O30" s="5" t="n"/>
      <c r="P30" s="9">
        <f>IF($A30="","",IF($O30&lt;&gt;"","Paid",IF(TODAY()&gt;$D30,"Overdue","Pending")))</f>
        <v/>
      </c>
      <c r="Q30" s="10">
        <f>IF($A30="","",IF($O30&lt;&gt;"",$O30-$D30,MAX(0,TODAY()-$D30)))</f>
        <v/>
      </c>
      <c r="R30" s="11" t="n"/>
    </row>
    <row r="31">
      <c r="A31" s="4" t="n"/>
      <c r="B31" s="5" t="n"/>
      <c r="C31" s="5" t="n"/>
      <c r="D31" s="5" t="n"/>
      <c r="E31" s="4" t="n"/>
      <c r="F31" s="4" t="n"/>
      <c r="G31" s="4" t="n"/>
      <c r="H31" s="6" t="n"/>
      <c r="I31" s="6" t="n"/>
      <c r="J31" s="12">
        <f>IF($A31="","",MAX(0,$H31-$I31))</f>
        <v/>
      </c>
      <c r="K31" s="13">
        <f>IF($A31="","",IFERROR(VLOOKUP($F31,'Summary Dashboard'!$J$6:$K$8,2,FALSE),""))</f>
        <v/>
      </c>
      <c r="L31" s="12">
        <f>IF($A31="","",IFERROR($J31*$K31/100,0))</f>
        <v/>
      </c>
      <c r="M31" s="6" t="n"/>
      <c r="N31" s="12">
        <f>IF($A31="","",$L31+$M31)</f>
        <v/>
      </c>
      <c r="O31" s="5" t="n"/>
      <c r="P31" s="14">
        <f>IF($A31="","",IF($O31&lt;&gt;"","Paid",IF(TODAY()&gt;$D31,"Overdue","Pending")))</f>
        <v/>
      </c>
      <c r="Q31" s="15">
        <f>IF($A31="","",IF($O31&lt;&gt;"",$O31-$D31,MAX(0,TODAY()-$D31)))</f>
        <v/>
      </c>
      <c r="R31" s="11" t="n"/>
    </row>
    <row r="32">
      <c r="A32" s="4" t="n"/>
      <c r="B32" s="5" t="n"/>
      <c r="C32" s="5" t="n"/>
      <c r="D32" s="5" t="n"/>
      <c r="E32" s="4" t="n"/>
      <c r="F32" s="4" t="n"/>
      <c r="G32" s="4" t="n"/>
      <c r="H32" s="6" t="n"/>
      <c r="I32" s="6" t="n"/>
      <c r="J32" s="7">
        <f>IF($A32="","",MAX(0,$H32-$I32))</f>
        <v/>
      </c>
      <c r="K32" s="8">
        <f>IF($A32="","",IFERROR(VLOOKUP($F32,'Summary Dashboard'!$J$6:$K$8,2,FALSE),""))</f>
        <v/>
      </c>
      <c r="L32" s="7">
        <f>IF($A32="","",IFERROR($J32*$K32/100,0))</f>
        <v/>
      </c>
      <c r="M32" s="6" t="n"/>
      <c r="N32" s="7">
        <f>IF($A32="","",$L32+$M32)</f>
        <v/>
      </c>
      <c r="O32" s="5" t="n"/>
      <c r="P32" s="9">
        <f>IF($A32="","",IF($O32&lt;&gt;"","Paid",IF(TODAY()&gt;$D32,"Overdue","Pending")))</f>
        <v/>
      </c>
      <c r="Q32" s="10">
        <f>IF($A32="","",IF($O32&lt;&gt;"",$O32-$D32,MAX(0,TODAY()-$D32)))</f>
        <v/>
      </c>
      <c r="R32" s="11" t="n"/>
    </row>
    <row r="33">
      <c r="A33" s="4" t="n"/>
      <c r="B33" s="5" t="n"/>
      <c r="C33" s="5" t="n"/>
      <c r="D33" s="5" t="n"/>
      <c r="E33" s="4" t="n"/>
      <c r="F33" s="4" t="n"/>
      <c r="G33" s="4" t="n"/>
      <c r="H33" s="6" t="n"/>
      <c r="I33" s="6" t="n"/>
      <c r="J33" s="12">
        <f>IF($A33="","",MAX(0,$H33-$I33))</f>
        <v/>
      </c>
      <c r="K33" s="13">
        <f>IF($A33="","",IFERROR(VLOOKUP($F33,'Summary Dashboard'!$J$6:$K$8,2,FALSE),""))</f>
        <v/>
      </c>
      <c r="L33" s="12">
        <f>IF($A33="","",IFERROR($J33*$K33/100,0))</f>
        <v/>
      </c>
      <c r="M33" s="6" t="n"/>
      <c r="N33" s="12">
        <f>IF($A33="","",$L33+$M33)</f>
        <v/>
      </c>
      <c r="O33" s="5" t="n"/>
      <c r="P33" s="14">
        <f>IF($A33="","",IF($O33&lt;&gt;"","Paid",IF(TODAY()&gt;$D33,"Overdue","Pending")))</f>
        <v/>
      </c>
      <c r="Q33" s="15">
        <f>IF($A33="","",IF($O33&lt;&gt;"",$O33-$D33,MAX(0,TODAY()-$D33)))</f>
        <v/>
      </c>
      <c r="R33" s="11" t="n"/>
    </row>
    <row r="34">
      <c r="A34" s="4" t="n"/>
      <c r="B34" s="5" t="n"/>
      <c r="C34" s="5" t="n"/>
      <c r="D34" s="5" t="n"/>
      <c r="E34" s="4" t="n"/>
      <c r="F34" s="4" t="n"/>
      <c r="G34" s="4" t="n"/>
      <c r="H34" s="6" t="n"/>
      <c r="I34" s="6" t="n"/>
      <c r="J34" s="7">
        <f>IF($A34="","",MAX(0,$H34-$I34))</f>
        <v/>
      </c>
      <c r="K34" s="8">
        <f>IF($A34="","",IFERROR(VLOOKUP($F34,'Summary Dashboard'!$J$6:$K$8,2,FALSE),""))</f>
        <v/>
      </c>
      <c r="L34" s="7">
        <f>IF($A34="","",IFERROR($J34*$K34/100,0))</f>
        <v/>
      </c>
      <c r="M34" s="6" t="n"/>
      <c r="N34" s="7">
        <f>IF($A34="","",$L34+$M34)</f>
        <v/>
      </c>
      <c r="O34" s="5" t="n"/>
      <c r="P34" s="9">
        <f>IF($A34="","",IF($O34&lt;&gt;"","Paid",IF(TODAY()&gt;$D34,"Overdue","Pending")))</f>
        <v/>
      </c>
      <c r="Q34" s="10">
        <f>IF($A34="","",IF($O34&lt;&gt;"",$O34-$D34,MAX(0,TODAY()-$D34)))</f>
        <v/>
      </c>
      <c r="R34" s="11" t="n"/>
    </row>
    <row r="35">
      <c r="A35" s="4" t="n"/>
      <c r="B35" s="5" t="n"/>
      <c r="C35" s="5" t="n"/>
      <c r="D35" s="5" t="n"/>
      <c r="E35" s="4" t="n"/>
      <c r="F35" s="4" t="n"/>
      <c r="G35" s="4" t="n"/>
      <c r="H35" s="6" t="n"/>
      <c r="I35" s="6" t="n"/>
      <c r="J35" s="12">
        <f>IF($A35="","",MAX(0,$H35-$I35))</f>
        <v/>
      </c>
      <c r="K35" s="13">
        <f>IF($A35="","",IFERROR(VLOOKUP($F35,'Summary Dashboard'!$J$6:$K$8,2,FALSE),""))</f>
        <v/>
      </c>
      <c r="L35" s="12">
        <f>IF($A35="","",IFERROR($J35*$K35/100,0))</f>
        <v/>
      </c>
      <c r="M35" s="6" t="n"/>
      <c r="N35" s="12">
        <f>IF($A35="","",$L35+$M35)</f>
        <v/>
      </c>
      <c r="O35" s="5" t="n"/>
      <c r="P35" s="14">
        <f>IF($A35="","",IF($O35&lt;&gt;"","Paid",IF(TODAY()&gt;$D35,"Overdue","Pending")))</f>
        <v/>
      </c>
      <c r="Q35" s="15">
        <f>IF($A35="","",IF($O35&lt;&gt;"",$O35-$D35,MAX(0,TODAY()-$D35)))</f>
        <v/>
      </c>
      <c r="R35" s="11" t="n"/>
    </row>
    <row r="36">
      <c r="A36" s="4" t="n"/>
      <c r="B36" s="5" t="n"/>
      <c r="C36" s="5" t="n"/>
      <c r="D36" s="5" t="n"/>
      <c r="E36" s="4" t="n"/>
      <c r="F36" s="4" t="n"/>
      <c r="G36" s="4" t="n"/>
      <c r="H36" s="6" t="n"/>
      <c r="I36" s="6" t="n"/>
      <c r="J36" s="7">
        <f>IF($A36="","",MAX(0,$H36-$I36))</f>
        <v/>
      </c>
      <c r="K36" s="8">
        <f>IF($A36="","",IFERROR(VLOOKUP($F36,'Summary Dashboard'!$J$6:$K$8,2,FALSE),""))</f>
        <v/>
      </c>
      <c r="L36" s="7">
        <f>IF($A36="","",IFERROR($J36*$K36/100,0))</f>
        <v/>
      </c>
      <c r="M36" s="6" t="n"/>
      <c r="N36" s="7">
        <f>IF($A36="","",$L36+$M36)</f>
        <v/>
      </c>
      <c r="O36" s="5" t="n"/>
      <c r="P36" s="9">
        <f>IF($A36="","",IF($O36&lt;&gt;"","Paid",IF(TODAY()&gt;$D36,"Overdue","Pending")))</f>
        <v/>
      </c>
      <c r="Q36" s="10">
        <f>IF($A36="","",IF($O36&lt;&gt;"",$O36-$D36,MAX(0,TODAY()-$D36)))</f>
        <v/>
      </c>
      <c r="R36" s="11" t="n"/>
    </row>
    <row r="37">
      <c r="A37" s="4" t="n"/>
      <c r="B37" s="5" t="n"/>
      <c r="C37" s="5" t="n"/>
      <c r="D37" s="5" t="n"/>
      <c r="E37" s="4" t="n"/>
      <c r="F37" s="4" t="n"/>
      <c r="G37" s="4" t="n"/>
      <c r="H37" s="6" t="n"/>
      <c r="I37" s="6" t="n"/>
      <c r="J37" s="12">
        <f>IF($A37="","",MAX(0,$H37-$I37))</f>
        <v/>
      </c>
      <c r="K37" s="13">
        <f>IF($A37="","",IFERROR(VLOOKUP($F37,'Summary Dashboard'!$J$6:$K$8,2,FALSE),""))</f>
        <v/>
      </c>
      <c r="L37" s="12">
        <f>IF($A37="","",IFERROR($J37*$K37/100,0))</f>
        <v/>
      </c>
      <c r="M37" s="6" t="n"/>
      <c r="N37" s="12">
        <f>IF($A37="","",$L37+$M37)</f>
        <v/>
      </c>
      <c r="O37" s="5" t="n"/>
      <c r="P37" s="14">
        <f>IF($A37="","",IF($O37&lt;&gt;"","Paid",IF(TODAY()&gt;$D37,"Overdue","Pending")))</f>
        <v/>
      </c>
      <c r="Q37" s="15">
        <f>IF($A37="","",IF($O37&lt;&gt;"",$O37-$D37,MAX(0,TODAY()-$D37)))</f>
        <v/>
      </c>
      <c r="R37" s="11" t="n"/>
    </row>
    <row r="38">
      <c r="A38" s="4" t="n"/>
      <c r="B38" s="5" t="n"/>
      <c r="C38" s="5" t="n"/>
      <c r="D38" s="5" t="n"/>
      <c r="E38" s="4" t="n"/>
      <c r="F38" s="4" t="n"/>
      <c r="G38" s="4" t="n"/>
      <c r="H38" s="6" t="n"/>
      <c r="I38" s="6" t="n"/>
      <c r="J38" s="7">
        <f>IF($A38="","",MAX(0,$H38-$I38))</f>
        <v/>
      </c>
      <c r="K38" s="8">
        <f>IF($A38="","",IFERROR(VLOOKUP($F38,'Summary Dashboard'!$J$6:$K$8,2,FALSE),""))</f>
        <v/>
      </c>
      <c r="L38" s="7">
        <f>IF($A38="","",IFERROR($J38*$K38/100,0))</f>
        <v/>
      </c>
      <c r="M38" s="6" t="n"/>
      <c r="N38" s="7">
        <f>IF($A38="","",$L38+$M38)</f>
        <v/>
      </c>
      <c r="O38" s="5" t="n"/>
      <c r="P38" s="9">
        <f>IF($A38="","",IF($O38&lt;&gt;"","Paid",IF(TODAY()&gt;$D38,"Overdue","Pending")))</f>
        <v/>
      </c>
      <c r="Q38" s="10">
        <f>IF($A38="","",IF($O38&lt;&gt;"",$O38-$D38,MAX(0,TODAY()-$D38)))</f>
        <v/>
      </c>
      <c r="R38" s="11" t="n"/>
    </row>
    <row r="39">
      <c r="A39" s="4" t="n"/>
      <c r="B39" s="5" t="n"/>
      <c r="C39" s="5" t="n"/>
      <c r="D39" s="5" t="n"/>
      <c r="E39" s="4" t="n"/>
      <c r="F39" s="4" t="n"/>
      <c r="G39" s="4" t="n"/>
      <c r="H39" s="6" t="n"/>
      <c r="I39" s="6" t="n"/>
      <c r="J39" s="12">
        <f>IF($A39="","",MAX(0,$H39-$I39))</f>
        <v/>
      </c>
      <c r="K39" s="13">
        <f>IF($A39="","",IFERROR(VLOOKUP($F39,'Summary Dashboard'!$J$6:$K$8,2,FALSE),""))</f>
        <v/>
      </c>
      <c r="L39" s="12">
        <f>IF($A39="","",IFERROR($J39*$K39/100,0))</f>
        <v/>
      </c>
      <c r="M39" s="6" t="n"/>
      <c r="N39" s="12">
        <f>IF($A39="","",$L39+$M39)</f>
        <v/>
      </c>
      <c r="O39" s="5" t="n"/>
      <c r="P39" s="14">
        <f>IF($A39="","",IF($O39&lt;&gt;"","Paid",IF(TODAY()&gt;$D39,"Overdue","Pending")))</f>
        <v/>
      </c>
      <c r="Q39" s="15">
        <f>IF($A39="","",IF($O39&lt;&gt;"",$O39-$D39,MAX(0,TODAY()-$D39)))</f>
        <v/>
      </c>
      <c r="R39" s="11" t="n"/>
    </row>
    <row r="40">
      <c r="A40" s="4" t="n"/>
      <c r="B40" s="5" t="n"/>
      <c r="C40" s="5" t="n"/>
      <c r="D40" s="5" t="n"/>
      <c r="E40" s="4" t="n"/>
      <c r="F40" s="4" t="n"/>
      <c r="G40" s="4" t="n"/>
      <c r="H40" s="6" t="n"/>
      <c r="I40" s="6" t="n"/>
      <c r="J40" s="7">
        <f>IF($A40="","",MAX(0,$H40-$I40))</f>
        <v/>
      </c>
      <c r="K40" s="8">
        <f>IF($A40="","",IFERROR(VLOOKUP($F40,'Summary Dashboard'!$J$6:$K$8,2,FALSE),""))</f>
        <v/>
      </c>
      <c r="L40" s="7">
        <f>IF($A40="","",IFERROR($J40*$K40/100,0))</f>
        <v/>
      </c>
      <c r="M40" s="6" t="n"/>
      <c r="N40" s="7">
        <f>IF($A40="","",$L40+$M40)</f>
        <v/>
      </c>
      <c r="O40" s="5" t="n"/>
      <c r="P40" s="9">
        <f>IF($A40="","",IF($O40&lt;&gt;"","Paid",IF(TODAY()&gt;$D40,"Overdue","Pending")))</f>
        <v/>
      </c>
      <c r="Q40" s="10">
        <f>IF($A40="","",IF($O40&lt;&gt;"",$O40-$D40,MAX(0,TODAY()-$D40)))</f>
        <v/>
      </c>
      <c r="R40" s="11" t="n"/>
    </row>
    <row r="41">
      <c r="A41" s="4" t="n"/>
      <c r="B41" s="5" t="n"/>
      <c r="C41" s="5" t="n"/>
      <c r="D41" s="5" t="n"/>
      <c r="E41" s="4" t="n"/>
      <c r="F41" s="4" t="n"/>
      <c r="G41" s="4" t="n"/>
      <c r="H41" s="6" t="n"/>
      <c r="I41" s="6" t="n"/>
      <c r="J41" s="12">
        <f>IF($A41="","",MAX(0,$H41-$I41))</f>
        <v/>
      </c>
      <c r="K41" s="13">
        <f>IF($A41="","",IFERROR(VLOOKUP($F41,'Summary Dashboard'!$J$6:$K$8,2,FALSE),""))</f>
        <v/>
      </c>
      <c r="L41" s="12">
        <f>IF($A41="","",IFERROR($J41*$K41/100,0))</f>
        <v/>
      </c>
      <c r="M41" s="6" t="n"/>
      <c r="N41" s="12">
        <f>IF($A41="","",$L41+$M41)</f>
        <v/>
      </c>
      <c r="O41" s="5" t="n"/>
      <c r="P41" s="14">
        <f>IF($A41="","",IF($O41&lt;&gt;"","Paid",IF(TODAY()&gt;$D41,"Overdue","Pending")))</f>
        <v/>
      </c>
      <c r="Q41" s="15">
        <f>IF($A41="","",IF($O41&lt;&gt;"",$O41-$D41,MAX(0,TODAY()-$D41)))</f>
        <v/>
      </c>
      <c r="R41" s="11" t="n"/>
    </row>
    <row r="42">
      <c r="A42" s="4" t="n"/>
      <c r="B42" s="5" t="n"/>
      <c r="C42" s="5" t="n"/>
      <c r="D42" s="5" t="n"/>
      <c r="E42" s="4" t="n"/>
      <c r="F42" s="4" t="n"/>
      <c r="G42" s="4" t="n"/>
      <c r="H42" s="6" t="n"/>
      <c r="I42" s="6" t="n"/>
      <c r="J42" s="7">
        <f>IF($A42="","",MAX(0,$H42-$I42))</f>
        <v/>
      </c>
      <c r="K42" s="8">
        <f>IF($A42="","",IFERROR(VLOOKUP($F42,'Summary Dashboard'!$J$6:$K$8,2,FALSE),""))</f>
        <v/>
      </c>
      <c r="L42" s="7">
        <f>IF($A42="","",IFERROR($J42*$K42/100,0))</f>
        <v/>
      </c>
      <c r="M42" s="6" t="n"/>
      <c r="N42" s="7">
        <f>IF($A42="","",$L42+$M42)</f>
        <v/>
      </c>
      <c r="O42" s="5" t="n"/>
      <c r="P42" s="9">
        <f>IF($A42="","",IF($O42&lt;&gt;"","Paid",IF(TODAY()&gt;$D42,"Overdue","Pending")))</f>
        <v/>
      </c>
      <c r="Q42" s="10">
        <f>IF($A42="","",IF($O42&lt;&gt;"",$O42-$D42,MAX(0,TODAY()-$D42)))</f>
        <v/>
      </c>
      <c r="R42" s="11" t="n"/>
    </row>
    <row r="43">
      <c r="A43" s="4" t="n"/>
      <c r="B43" s="5" t="n"/>
      <c r="C43" s="5" t="n"/>
      <c r="D43" s="5" t="n"/>
      <c r="E43" s="4" t="n"/>
      <c r="F43" s="4" t="n"/>
      <c r="G43" s="4" t="n"/>
      <c r="H43" s="6" t="n"/>
      <c r="I43" s="6" t="n"/>
      <c r="J43" s="12">
        <f>IF($A43="","",MAX(0,$H43-$I43))</f>
        <v/>
      </c>
      <c r="K43" s="13">
        <f>IF($A43="","",IFERROR(VLOOKUP($F43,'Summary Dashboard'!$J$6:$K$8,2,FALSE),""))</f>
        <v/>
      </c>
      <c r="L43" s="12">
        <f>IF($A43="","",IFERROR($J43*$K43/100,0))</f>
        <v/>
      </c>
      <c r="M43" s="6" t="n"/>
      <c r="N43" s="12">
        <f>IF($A43="","",$L43+$M43)</f>
        <v/>
      </c>
      <c r="O43" s="5" t="n"/>
      <c r="P43" s="14">
        <f>IF($A43="","",IF($O43&lt;&gt;"","Paid",IF(TODAY()&gt;$D43,"Overdue","Pending")))</f>
        <v/>
      </c>
      <c r="Q43" s="15">
        <f>IF($A43="","",IF($O43&lt;&gt;"",$O43-$D43,MAX(0,TODAY()-$D43)))</f>
        <v/>
      </c>
      <c r="R43" s="11" t="n"/>
    </row>
    <row r="44">
      <c r="A44" s="4" t="n"/>
      <c r="B44" s="5" t="n"/>
      <c r="C44" s="5" t="n"/>
      <c r="D44" s="5" t="n"/>
      <c r="E44" s="4" t="n"/>
      <c r="F44" s="4" t="n"/>
      <c r="G44" s="4" t="n"/>
      <c r="H44" s="6" t="n"/>
      <c r="I44" s="6" t="n"/>
      <c r="J44" s="7">
        <f>IF($A44="","",MAX(0,$H44-$I44))</f>
        <v/>
      </c>
      <c r="K44" s="8">
        <f>IF($A44="","",IFERROR(VLOOKUP($F44,'Summary Dashboard'!$J$6:$K$8,2,FALSE),""))</f>
        <v/>
      </c>
      <c r="L44" s="7">
        <f>IF($A44="","",IFERROR($J44*$K44/100,0))</f>
        <v/>
      </c>
      <c r="M44" s="6" t="n"/>
      <c r="N44" s="7">
        <f>IF($A44="","",$L44+$M44)</f>
        <v/>
      </c>
      <c r="O44" s="5" t="n"/>
      <c r="P44" s="9">
        <f>IF($A44="","",IF($O44&lt;&gt;"","Paid",IF(TODAY()&gt;$D44,"Overdue","Pending")))</f>
        <v/>
      </c>
      <c r="Q44" s="10">
        <f>IF($A44="","",IF($O44&lt;&gt;"",$O44-$D44,MAX(0,TODAY()-$D44)))</f>
        <v/>
      </c>
      <c r="R44" s="11" t="n"/>
    </row>
    <row r="45">
      <c r="A45" s="4" t="n"/>
      <c r="B45" s="5" t="n"/>
      <c r="C45" s="5" t="n"/>
      <c r="D45" s="5" t="n"/>
      <c r="E45" s="4" t="n"/>
      <c r="F45" s="4" t="n"/>
      <c r="G45" s="4" t="n"/>
      <c r="H45" s="6" t="n"/>
      <c r="I45" s="6" t="n"/>
      <c r="J45" s="12">
        <f>IF($A45="","",MAX(0,$H45-$I45))</f>
        <v/>
      </c>
      <c r="K45" s="13">
        <f>IF($A45="","",IFERROR(VLOOKUP($F45,'Summary Dashboard'!$J$6:$K$8,2,FALSE),""))</f>
        <v/>
      </c>
      <c r="L45" s="12">
        <f>IF($A45="","",IFERROR($J45*$K45/100,0))</f>
        <v/>
      </c>
      <c r="M45" s="6" t="n"/>
      <c r="N45" s="12">
        <f>IF($A45="","",$L45+$M45)</f>
        <v/>
      </c>
      <c r="O45" s="5" t="n"/>
      <c r="P45" s="14">
        <f>IF($A45="","",IF($O45&lt;&gt;"","Paid",IF(TODAY()&gt;$D45,"Overdue","Pending")))</f>
        <v/>
      </c>
      <c r="Q45" s="15">
        <f>IF($A45="","",IF($O45&lt;&gt;"",$O45-$D45,MAX(0,TODAY()-$D45)))</f>
        <v/>
      </c>
      <c r="R45" s="11" t="n"/>
    </row>
    <row r="46">
      <c r="A46" s="4" t="n"/>
      <c r="B46" s="5" t="n"/>
      <c r="C46" s="5" t="n"/>
      <c r="D46" s="5" t="n"/>
      <c r="E46" s="4" t="n"/>
      <c r="F46" s="4" t="n"/>
      <c r="G46" s="4" t="n"/>
      <c r="H46" s="6" t="n"/>
      <c r="I46" s="6" t="n"/>
      <c r="J46" s="7">
        <f>IF($A46="","",MAX(0,$H46-$I46))</f>
        <v/>
      </c>
      <c r="K46" s="8">
        <f>IF($A46="","",IFERROR(VLOOKUP($F46,'Summary Dashboard'!$J$6:$K$8,2,FALSE),""))</f>
        <v/>
      </c>
      <c r="L46" s="7">
        <f>IF($A46="","",IFERROR($J46*$K46/100,0))</f>
        <v/>
      </c>
      <c r="M46" s="6" t="n"/>
      <c r="N46" s="7">
        <f>IF($A46="","",$L46+$M46)</f>
        <v/>
      </c>
      <c r="O46" s="5" t="n"/>
      <c r="P46" s="9">
        <f>IF($A46="","",IF($O46&lt;&gt;"","Paid",IF(TODAY()&gt;$D46,"Overdue","Pending")))</f>
        <v/>
      </c>
      <c r="Q46" s="10">
        <f>IF($A46="","",IF($O46&lt;&gt;"",$O46-$D46,MAX(0,TODAY()-$D46)))</f>
        <v/>
      </c>
      <c r="R46" s="11" t="n"/>
    </row>
    <row r="47">
      <c r="A47" s="4" t="n"/>
      <c r="B47" s="5" t="n"/>
      <c r="C47" s="5" t="n"/>
      <c r="D47" s="5" t="n"/>
      <c r="E47" s="4" t="n"/>
      <c r="F47" s="4" t="n"/>
      <c r="G47" s="4" t="n"/>
      <c r="H47" s="6" t="n"/>
      <c r="I47" s="6" t="n"/>
      <c r="J47" s="12">
        <f>IF($A47="","",MAX(0,$H47-$I47))</f>
        <v/>
      </c>
      <c r="K47" s="13">
        <f>IF($A47="","",IFERROR(VLOOKUP($F47,'Summary Dashboard'!$J$6:$K$8,2,FALSE),""))</f>
        <v/>
      </c>
      <c r="L47" s="12">
        <f>IF($A47="","",IFERROR($J47*$K47/100,0))</f>
        <v/>
      </c>
      <c r="M47" s="6" t="n"/>
      <c r="N47" s="12">
        <f>IF($A47="","",$L47+$M47)</f>
        <v/>
      </c>
      <c r="O47" s="5" t="n"/>
      <c r="P47" s="14">
        <f>IF($A47="","",IF($O47&lt;&gt;"","Paid",IF(TODAY()&gt;$D47,"Overdue","Pending")))</f>
        <v/>
      </c>
      <c r="Q47" s="15">
        <f>IF($A47="","",IF($O47&lt;&gt;"",$O47-$D47,MAX(0,TODAY()-$D47)))</f>
        <v/>
      </c>
      <c r="R47" s="11" t="n"/>
    </row>
    <row r="48">
      <c r="A48" s="4" t="n"/>
      <c r="B48" s="5" t="n"/>
      <c r="C48" s="5" t="n"/>
      <c r="D48" s="5" t="n"/>
      <c r="E48" s="4" t="n"/>
      <c r="F48" s="4" t="n"/>
      <c r="G48" s="4" t="n"/>
      <c r="H48" s="6" t="n"/>
      <c r="I48" s="6" t="n"/>
      <c r="J48" s="7">
        <f>IF($A48="","",MAX(0,$H48-$I48))</f>
        <v/>
      </c>
      <c r="K48" s="8">
        <f>IF($A48="","",IFERROR(VLOOKUP($F48,'Summary Dashboard'!$J$6:$K$8,2,FALSE),""))</f>
        <v/>
      </c>
      <c r="L48" s="7">
        <f>IF($A48="","",IFERROR($J48*$K48/100,0))</f>
        <v/>
      </c>
      <c r="M48" s="6" t="n"/>
      <c r="N48" s="7">
        <f>IF($A48="","",$L48+$M48)</f>
        <v/>
      </c>
      <c r="O48" s="5" t="n"/>
      <c r="P48" s="9">
        <f>IF($A48="","",IF($O48&lt;&gt;"","Paid",IF(TODAY()&gt;$D48,"Overdue","Pending")))</f>
        <v/>
      </c>
      <c r="Q48" s="10">
        <f>IF($A48="","",IF($O48&lt;&gt;"",$O48-$D48,MAX(0,TODAY()-$D48)))</f>
        <v/>
      </c>
      <c r="R48" s="11" t="n"/>
    </row>
    <row r="49">
      <c r="A49" s="4" t="n"/>
      <c r="B49" s="5" t="n"/>
      <c r="C49" s="5" t="n"/>
      <c r="D49" s="5" t="n"/>
      <c r="E49" s="4" t="n"/>
      <c r="F49" s="4" t="n"/>
      <c r="G49" s="4" t="n"/>
      <c r="H49" s="6" t="n"/>
      <c r="I49" s="6" t="n"/>
      <c r="J49" s="12">
        <f>IF($A49="","",MAX(0,$H49-$I49))</f>
        <v/>
      </c>
      <c r="K49" s="13">
        <f>IF($A49="","",IFERROR(VLOOKUP($F49,'Summary Dashboard'!$J$6:$K$8,2,FALSE),""))</f>
        <v/>
      </c>
      <c r="L49" s="12">
        <f>IF($A49="","",IFERROR($J49*$K49/100,0))</f>
        <v/>
      </c>
      <c r="M49" s="6" t="n"/>
      <c r="N49" s="12">
        <f>IF($A49="","",$L49+$M49)</f>
        <v/>
      </c>
      <c r="O49" s="5" t="n"/>
      <c r="P49" s="14">
        <f>IF($A49="","",IF($O49&lt;&gt;"","Paid",IF(TODAY()&gt;$D49,"Overdue","Pending")))</f>
        <v/>
      </c>
      <c r="Q49" s="15">
        <f>IF($A49="","",IF($O49&lt;&gt;"",$O49-$D49,MAX(0,TODAY()-$D49)))</f>
        <v/>
      </c>
      <c r="R49" s="11" t="n"/>
    </row>
    <row r="50">
      <c r="A50" s="4" t="n"/>
      <c r="B50" s="5" t="n"/>
      <c r="C50" s="5" t="n"/>
      <c r="D50" s="5" t="n"/>
      <c r="E50" s="4" t="n"/>
      <c r="F50" s="4" t="n"/>
      <c r="G50" s="4" t="n"/>
      <c r="H50" s="6" t="n"/>
      <c r="I50" s="6" t="n"/>
      <c r="J50" s="7">
        <f>IF($A50="","",MAX(0,$H50-$I50))</f>
        <v/>
      </c>
      <c r="K50" s="8">
        <f>IF($A50="","",IFERROR(VLOOKUP($F50,'Summary Dashboard'!$J$6:$K$8,2,FALSE),""))</f>
        <v/>
      </c>
      <c r="L50" s="7">
        <f>IF($A50="","",IFERROR($J50*$K50/100,0))</f>
        <v/>
      </c>
      <c r="M50" s="6" t="n"/>
      <c r="N50" s="7">
        <f>IF($A50="","",$L50+$M50)</f>
        <v/>
      </c>
      <c r="O50" s="5" t="n"/>
      <c r="P50" s="9">
        <f>IF($A50="","",IF($O50&lt;&gt;"","Paid",IF(TODAY()&gt;$D50,"Overdue","Pending")))</f>
        <v/>
      </c>
      <c r="Q50" s="10">
        <f>IF($A50="","",IF($O50&lt;&gt;"",$O50-$D50,MAX(0,TODAY()-$D50)))</f>
        <v/>
      </c>
      <c r="R50" s="11" t="n"/>
    </row>
    <row r="51">
      <c r="A51" s="4" t="n"/>
      <c r="B51" s="5" t="n"/>
      <c r="C51" s="5" t="n"/>
      <c r="D51" s="5" t="n"/>
      <c r="E51" s="4" t="n"/>
      <c r="F51" s="4" t="n"/>
      <c r="G51" s="4" t="n"/>
      <c r="H51" s="6" t="n"/>
      <c r="I51" s="6" t="n"/>
      <c r="J51" s="12">
        <f>IF($A51="","",MAX(0,$H51-$I51))</f>
        <v/>
      </c>
      <c r="K51" s="13">
        <f>IF($A51="","",IFERROR(VLOOKUP($F51,'Summary Dashboard'!$J$6:$K$8,2,FALSE),""))</f>
        <v/>
      </c>
      <c r="L51" s="12">
        <f>IF($A51="","",IFERROR($J51*$K51/100,0))</f>
        <v/>
      </c>
      <c r="M51" s="6" t="n"/>
      <c r="N51" s="12">
        <f>IF($A51="","",$L51+$M51)</f>
        <v/>
      </c>
      <c r="O51" s="5" t="n"/>
      <c r="P51" s="14">
        <f>IF($A51="","",IF($O51&lt;&gt;"","Paid",IF(TODAY()&gt;$D51,"Overdue","Pending")))</f>
        <v/>
      </c>
      <c r="Q51" s="15">
        <f>IF($A51="","",IF($O51&lt;&gt;"",$O51-$D51,MAX(0,TODAY()-$D51)))</f>
        <v/>
      </c>
      <c r="R51" s="11" t="n"/>
    </row>
    <row r="52">
      <c r="A52" s="4" t="n"/>
      <c r="B52" s="5" t="n"/>
      <c r="C52" s="5" t="n"/>
      <c r="D52" s="5" t="n"/>
      <c r="E52" s="4" t="n"/>
      <c r="F52" s="4" t="n"/>
      <c r="G52" s="4" t="n"/>
      <c r="H52" s="6" t="n"/>
      <c r="I52" s="6" t="n"/>
      <c r="J52" s="7">
        <f>IF($A52="","",MAX(0,$H52-$I52))</f>
        <v/>
      </c>
      <c r="K52" s="8">
        <f>IF($A52="","",IFERROR(VLOOKUP($F52,'Summary Dashboard'!$J$6:$K$8,2,FALSE),""))</f>
        <v/>
      </c>
      <c r="L52" s="7">
        <f>IF($A52="","",IFERROR($J52*$K52/100,0))</f>
        <v/>
      </c>
      <c r="M52" s="6" t="n"/>
      <c r="N52" s="7">
        <f>IF($A52="","",$L52+$M52)</f>
        <v/>
      </c>
      <c r="O52" s="5" t="n"/>
      <c r="P52" s="9">
        <f>IF($A52="","",IF($O52&lt;&gt;"","Paid",IF(TODAY()&gt;$D52,"Overdue","Pending")))</f>
        <v/>
      </c>
      <c r="Q52" s="10">
        <f>IF($A52="","",IF($O52&lt;&gt;"",$O52-$D52,MAX(0,TODAY()-$D52)))</f>
        <v/>
      </c>
      <c r="R52" s="11" t="n"/>
    </row>
    <row r="53">
      <c r="A53" s="4" t="n"/>
      <c r="B53" s="5" t="n"/>
      <c r="C53" s="5" t="n"/>
      <c r="D53" s="5" t="n"/>
      <c r="E53" s="4" t="n"/>
      <c r="F53" s="4" t="n"/>
      <c r="G53" s="4" t="n"/>
      <c r="H53" s="6" t="n"/>
      <c r="I53" s="6" t="n"/>
      <c r="J53" s="12">
        <f>IF($A53="","",MAX(0,$H53-$I53))</f>
        <v/>
      </c>
      <c r="K53" s="13">
        <f>IF($A53="","",IFERROR(VLOOKUP($F53,'Summary Dashboard'!$J$6:$K$8,2,FALSE),""))</f>
        <v/>
      </c>
      <c r="L53" s="12">
        <f>IF($A53="","",IFERROR($J53*$K53/100,0))</f>
        <v/>
      </c>
      <c r="M53" s="6" t="n"/>
      <c r="N53" s="12">
        <f>IF($A53="","",$L53+$M53)</f>
        <v/>
      </c>
      <c r="O53" s="5" t="n"/>
      <c r="P53" s="14">
        <f>IF($A53="","",IF($O53&lt;&gt;"","Paid",IF(TODAY()&gt;$D53,"Overdue","Pending")))</f>
        <v/>
      </c>
      <c r="Q53" s="15">
        <f>IF($A53="","",IF($O53&lt;&gt;"",$O53-$D53,MAX(0,TODAY()-$D53)))</f>
        <v/>
      </c>
      <c r="R53" s="11" t="n"/>
    </row>
    <row r="54">
      <c r="A54" s="4" t="n"/>
      <c r="B54" s="5" t="n"/>
      <c r="C54" s="5" t="n"/>
      <c r="D54" s="5" t="n"/>
      <c r="E54" s="4" t="n"/>
      <c r="F54" s="4" t="n"/>
      <c r="G54" s="4" t="n"/>
      <c r="H54" s="6" t="n"/>
      <c r="I54" s="6" t="n"/>
      <c r="J54" s="7">
        <f>IF($A54="","",MAX(0,$H54-$I54))</f>
        <v/>
      </c>
      <c r="K54" s="8">
        <f>IF($A54="","",IFERROR(VLOOKUP($F54,'Summary Dashboard'!$J$6:$K$8,2,FALSE),""))</f>
        <v/>
      </c>
      <c r="L54" s="7">
        <f>IF($A54="","",IFERROR($J54*$K54/100,0))</f>
        <v/>
      </c>
      <c r="M54" s="6" t="n"/>
      <c r="N54" s="7">
        <f>IF($A54="","",$L54+$M54)</f>
        <v/>
      </c>
      <c r="O54" s="5" t="n"/>
      <c r="P54" s="9">
        <f>IF($A54="","",IF($O54&lt;&gt;"","Paid",IF(TODAY()&gt;$D54,"Overdue","Pending")))</f>
        <v/>
      </c>
      <c r="Q54" s="10">
        <f>IF($A54="","",IF($O54&lt;&gt;"",$O54-$D54,MAX(0,TODAY()-$D54)))</f>
        <v/>
      </c>
      <c r="R54" s="11" t="n"/>
    </row>
    <row r="55">
      <c r="A55" s="4" t="n"/>
      <c r="B55" s="5" t="n"/>
      <c r="C55" s="5" t="n"/>
      <c r="D55" s="5" t="n"/>
      <c r="E55" s="4" t="n"/>
      <c r="F55" s="4" t="n"/>
      <c r="G55" s="4" t="n"/>
      <c r="H55" s="6" t="n"/>
      <c r="I55" s="6" t="n"/>
      <c r="J55" s="12">
        <f>IF($A55="","",MAX(0,$H55-$I55))</f>
        <v/>
      </c>
      <c r="K55" s="13">
        <f>IF($A55="","",IFERROR(VLOOKUP($F55,'Summary Dashboard'!$J$6:$K$8,2,FALSE),""))</f>
        <v/>
      </c>
      <c r="L55" s="12">
        <f>IF($A55="","",IFERROR($J55*$K55/100,0))</f>
        <v/>
      </c>
      <c r="M55" s="6" t="n"/>
      <c r="N55" s="12">
        <f>IF($A55="","",$L55+$M55)</f>
        <v/>
      </c>
      <c r="O55" s="5" t="n"/>
      <c r="P55" s="14">
        <f>IF($A55="","",IF($O55&lt;&gt;"","Paid",IF(TODAY()&gt;$D55,"Overdue","Pending")))</f>
        <v/>
      </c>
      <c r="Q55" s="15">
        <f>IF($A55="","",IF($O55&lt;&gt;"",$O55-$D55,MAX(0,TODAY()-$D55)))</f>
        <v/>
      </c>
      <c r="R55" s="11" t="n"/>
    </row>
    <row r="56">
      <c r="A56" s="4" t="n"/>
      <c r="B56" s="5" t="n"/>
      <c r="C56" s="5" t="n"/>
      <c r="D56" s="5" t="n"/>
      <c r="E56" s="4" t="n"/>
      <c r="F56" s="4" t="n"/>
      <c r="G56" s="4" t="n"/>
      <c r="H56" s="6" t="n"/>
      <c r="I56" s="6" t="n"/>
      <c r="J56" s="7">
        <f>IF($A56="","",MAX(0,$H56-$I56))</f>
        <v/>
      </c>
      <c r="K56" s="8">
        <f>IF($A56="","",IFERROR(VLOOKUP($F56,'Summary Dashboard'!$J$6:$K$8,2,FALSE),""))</f>
        <v/>
      </c>
      <c r="L56" s="7">
        <f>IF($A56="","",IFERROR($J56*$K56/100,0))</f>
        <v/>
      </c>
      <c r="M56" s="6" t="n"/>
      <c r="N56" s="7">
        <f>IF($A56="","",$L56+$M56)</f>
        <v/>
      </c>
      <c r="O56" s="5" t="n"/>
      <c r="P56" s="9">
        <f>IF($A56="","",IF($O56&lt;&gt;"","Paid",IF(TODAY()&gt;$D56,"Overdue","Pending")))</f>
        <v/>
      </c>
      <c r="Q56" s="10">
        <f>IF($A56="","",IF($O56&lt;&gt;"",$O56-$D56,MAX(0,TODAY()-$D56)))</f>
        <v/>
      </c>
      <c r="R56" s="11" t="n"/>
    </row>
    <row r="57">
      <c r="A57" s="4" t="n"/>
      <c r="B57" s="5" t="n"/>
      <c r="C57" s="5" t="n"/>
      <c r="D57" s="5" t="n"/>
      <c r="E57" s="4" t="n"/>
      <c r="F57" s="4" t="n"/>
      <c r="G57" s="4" t="n"/>
      <c r="H57" s="6" t="n"/>
      <c r="I57" s="6" t="n"/>
      <c r="J57" s="12">
        <f>IF($A57="","",MAX(0,$H57-$I57))</f>
        <v/>
      </c>
      <c r="K57" s="13">
        <f>IF($A57="","",IFERROR(VLOOKUP($F57,'Summary Dashboard'!$J$6:$K$8,2,FALSE),""))</f>
        <v/>
      </c>
      <c r="L57" s="12">
        <f>IF($A57="","",IFERROR($J57*$K57/100,0))</f>
        <v/>
      </c>
      <c r="M57" s="6" t="n"/>
      <c r="N57" s="12">
        <f>IF($A57="","",$L57+$M57)</f>
        <v/>
      </c>
      <c r="O57" s="5" t="n"/>
      <c r="P57" s="14">
        <f>IF($A57="","",IF($O57&lt;&gt;"","Paid",IF(TODAY()&gt;$D57,"Overdue","Pending")))</f>
        <v/>
      </c>
      <c r="Q57" s="15">
        <f>IF($A57="","",IF($O57&lt;&gt;"",$O57-$D57,MAX(0,TODAY()-$D57)))</f>
        <v/>
      </c>
      <c r="R57" s="11" t="n"/>
    </row>
    <row r="58">
      <c r="A58" s="4" t="n"/>
      <c r="B58" s="5" t="n"/>
      <c r="C58" s="5" t="n"/>
      <c r="D58" s="5" t="n"/>
      <c r="E58" s="4" t="n"/>
      <c r="F58" s="4" t="n"/>
      <c r="G58" s="4" t="n"/>
      <c r="H58" s="6" t="n"/>
      <c r="I58" s="6" t="n"/>
      <c r="J58" s="7">
        <f>IF($A58="","",MAX(0,$H58-$I58))</f>
        <v/>
      </c>
      <c r="K58" s="8">
        <f>IF($A58="","",IFERROR(VLOOKUP($F58,'Summary Dashboard'!$J$6:$K$8,2,FALSE),""))</f>
        <v/>
      </c>
      <c r="L58" s="7">
        <f>IF($A58="","",IFERROR($J58*$K58/100,0))</f>
        <v/>
      </c>
      <c r="M58" s="6" t="n"/>
      <c r="N58" s="7">
        <f>IF($A58="","",$L58+$M58)</f>
        <v/>
      </c>
      <c r="O58" s="5" t="n"/>
      <c r="P58" s="9">
        <f>IF($A58="","",IF($O58&lt;&gt;"","Paid",IF(TODAY()&gt;$D58,"Overdue","Pending")))</f>
        <v/>
      </c>
      <c r="Q58" s="10">
        <f>IF($A58="","",IF($O58&lt;&gt;"",$O58-$D58,MAX(0,TODAY()-$D58)))</f>
        <v/>
      </c>
      <c r="R58" s="11" t="n"/>
    </row>
    <row r="59">
      <c r="A59" s="4" t="n"/>
      <c r="B59" s="5" t="n"/>
      <c r="C59" s="5" t="n"/>
      <c r="D59" s="5" t="n"/>
      <c r="E59" s="4" t="n"/>
      <c r="F59" s="4" t="n"/>
      <c r="G59" s="4" t="n"/>
      <c r="H59" s="6" t="n"/>
      <c r="I59" s="6" t="n"/>
      <c r="J59" s="12">
        <f>IF($A59="","",MAX(0,$H59-$I59))</f>
        <v/>
      </c>
      <c r="K59" s="13">
        <f>IF($A59="","",IFERROR(VLOOKUP($F59,'Summary Dashboard'!$J$6:$K$8,2,FALSE),""))</f>
        <v/>
      </c>
      <c r="L59" s="12">
        <f>IF($A59="","",IFERROR($J59*$K59/100,0))</f>
        <v/>
      </c>
      <c r="M59" s="6" t="n"/>
      <c r="N59" s="12">
        <f>IF($A59="","",$L59+$M59)</f>
        <v/>
      </c>
      <c r="O59" s="5" t="n"/>
      <c r="P59" s="14">
        <f>IF($A59="","",IF($O59&lt;&gt;"","Paid",IF(TODAY()&gt;$D59,"Overdue","Pending")))</f>
        <v/>
      </c>
      <c r="Q59" s="15">
        <f>IF($A59="","",IF($O59&lt;&gt;"",$O59-$D59,MAX(0,TODAY()-$D59)))</f>
        <v/>
      </c>
      <c r="R59" s="11" t="n"/>
    </row>
    <row r="60">
      <c r="A60" s="4" t="n"/>
      <c r="B60" s="5" t="n"/>
      <c r="C60" s="5" t="n"/>
      <c r="D60" s="5" t="n"/>
      <c r="E60" s="4" t="n"/>
      <c r="F60" s="4" t="n"/>
      <c r="G60" s="4" t="n"/>
      <c r="H60" s="6" t="n"/>
      <c r="I60" s="6" t="n"/>
      <c r="J60" s="7">
        <f>IF($A60="","",MAX(0,$H60-$I60))</f>
        <v/>
      </c>
      <c r="K60" s="8">
        <f>IF($A60="","",IFERROR(VLOOKUP($F60,'Summary Dashboard'!$J$6:$K$8,2,FALSE),""))</f>
        <v/>
      </c>
      <c r="L60" s="7">
        <f>IF($A60="","",IFERROR($J60*$K60/100,0))</f>
        <v/>
      </c>
      <c r="M60" s="6" t="n"/>
      <c r="N60" s="7">
        <f>IF($A60="","",$L60+$M60)</f>
        <v/>
      </c>
      <c r="O60" s="5" t="n"/>
      <c r="P60" s="9">
        <f>IF($A60="","",IF($O60&lt;&gt;"","Paid",IF(TODAY()&gt;$D60,"Overdue","Pending")))</f>
        <v/>
      </c>
      <c r="Q60" s="10">
        <f>IF($A60="","",IF($O60&lt;&gt;"",$O60-$D60,MAX(0,TODAY()-$D60)))</f>
        <v/>
      </c>
      <c r="R60" s="11" t="n"/>
    </row>
    <row r="61">
      <c r="A61" s="4" t="n"/>
      <c r="B61" s="5" t="n"/>
      <c r="C61" s="5" t="n"/>
      <c r="D61" s="5" t="n"/>
      <c r="E61" s="4" t="n"/>
      <c r="F61" s="4" t="n"/>
      <c r="G61" s="4" t="n"/>
      <c r="H61" s="6" t="n"/>
      <c r="I61" s="6" t="n"/>
      <c r="J61" s="12">
        <f>IF($A61="","",MAX(0,$H61-$I61))</f>
        <v/>
      </c>
      <c r="K61" s="13">
        <f>IF($A61="","",IFERROR(VLOOKUP($F61,'Summary Dashboard'!$J$6:$K$8,2,FALSE),""))</f>
        <v/>
      </c>
      <c r="L61" s="12">
        <f>IF($A61="","",IFERROR($J61*$K61/100,0))</f>
        <v/>
      </c>
      <c r="M61" s="6" t="n"/>
      <c r="N61" s="12">
        <f>IF($A61="","",$L61+$M61)</f>
        <v/>
      </c>
      <c r="O61" s="5" t="n"/>
      <c r="P61" s="14">
        <f>IF($A61="","",IF($O61&lt;&gt;"","Paid",IF(TODAY()&gt;$D61,"Overdue","Pending")))</f>
        <v/>
      </c>
      <c r="Q61" s="15">
        <f>IF($A61="","",IF($O61&lt;&gt;"",$O61-$D61,MAX(0,TODAY()-$D61)))</f>
        <v/>
      </c>
      <c r="R61" s="11" t="n"/>
    </row>
    <row r="62">
      <c r="A62" s="4" t="n"/>
      <c r="B62" s="5" t="n"/>
      <c r="C62" s="5" t="n"/>
      <c r="D62" s="5" t="n"/>
      <c r="E62" s="4" t="n"/>
      <c r="F62" s="4" t="n"/>
      <c r="G62" s="4" t="n"/>
      <c r="H62" s="6" t="n"/>
      <c r="I62" s="6" t="n"/>
      <c r="J62" s="7">
        <f>IF($A62="","",MAX(0,$H62-$I62))</f>
        <v/>
      </c>
      <c r="K62" s="8">
        <f>IF($A62="","",IFERROR(VLOOKUP($F62,'Summary Dashboard'!$J$6:$K$8,2,FALSE),""))</f>
        <v/>
      </c>
      <c r="L62" s="7">
        <f>IF($A62="","",IFERROR($J62*$K62/100,0))</f>
        <v/>
      </c>
      <c r="M62" s="6" t="n"/>
      <c r="N62" s="7">
        <f>IF($A62="","",$L62+$M62)</f>
        <v/>
      </c>
      <c r="O62" s="5" t="n"/>
      <c r="P62" s="9">
        <f>IF($A62="","",IF($O62&lt;&gt;"","Paid",IF(TODAY()&gt;$D62,"Overdue","Pending")))</f>
        <v/>
      </c>
      <c r="Q62" s="10">
        <f>IF($A62="","",IF($O62&lt;&gt;"",$O62-$D62,MAX(0,TODAY()-$D62)))</f>
        <v/>
      </c>
      <c r="R62" s="11" t="n"/>
    </row>
    <row r="63">
      <c r="A63" s="4" t="n"/>
      <c r="B63" s="5" t="n"/>
      <c r="C63" s="5" t="n"/>
      <c r="D63" s="5" t="n"/>
      <c r="E63" s="4" t="n"/>
      <c r="F63" s="4" t="n"/>
      <c r="G63" s="4" t="n"/>
      <c r="H63" s="6" t="n"/>
      <c r="I63" s="6" t="n"/>
      <c r="J63" s="12">
        <f>IF($A63="","",MAX(0,$H63-$I63))</f>
        <v/>
      </c>
      <c r="K63" s="13">
        <f>IF($A63="","",IFERROR(VLOOKUP($F63,'Summary Dashboard'!$J$6:$K$8,2,FALSE),""))</f>
        <v/>
      </c>
      <c r="L63" s="12">
        <f>IF($A63="","",IFERROR($J63*$K63/100,0))</f>
        <v/>
      </c>
      <c r="M63" s="6" t="n"/>
      <c r="N63" s="12">
        <f>IF($A63="","",$L63+$M63)</f>
        <v/>
      </c>
      <c r="O63" s="5" t="n"/>
      <c r="P63" s="14">
        <f>IF($A63="","",IF($O63&lt;&gt;"","Paid",IF(TODAY()&gt;$D63,"Overdue","Pending")))</f>
        <v/>
      </c>
      <c r="Q63" s="15">
        <f>IF($A63="","",IF($O63&lt;&gt;"",$O63-$D63,MAX(0,TODAY()-$D63)))</f>
        <v/>
      </c>
      <c r="R63" s="11" t="n"/>
    </row>
    <row r="64">
      <c r="A64" s="4" t="n"/>
      <c r="B64" s="5" t="n"/>
      <c r="C64" s="5" t="n"/>
      <c r="D64" s="5" t="n"/>
      <c r="E64" s="4" t="n"/>
      <c r="F64" s="4" t="n"/>
      <c r="G64" s="4" t="n"/>
      <c r="H64" s="6" t="n"/>
      <c r="I64" s="6" t="n"/>
      <c r="J64" s="7">
        <f>IF($A64="","",MAX(0,$H64-$I64))</f>
        <v/>
      </c>
      <c r="K64" s="8">
        <f>IF($A64="","",IFERROR(VLOOKUP($F64,'Summary Dashboard'!$J$6:$K$8,2,FALSE),""))</f>
        <v/>
      </c>
      <c r="L64" s="7">
        <f>IF($A64="","",IFERROR($J64*$K64/100,0))</f>
        <v/>
      </c>
      <c r="M64" s="6" t="n"/>
      <c r="N64" s="7">
        <f>IF($A64="","",$L64+$M64)</f>
        <v/>
      </c>
      <c r="O64" s="5" t="n"/>
      <c r="P64" s="9">
        <f>IF($A64="","",IF($O64&lt;&gt;"","Paid",IF(TODAY()&gt;$D64,"Overdue","Pending")))</f>
        <v/>
      </c>
      <c r="Q64" s="10">
        <f>IF($A64="","",IF($O64&lt;&gt;"",$O64-$D64,MAX(0,TODAY()-$D64)))</f>
        <v/>
      </c>
      <c r="R64" s="11" t="n"/>
    </row>
    <row r="65">
      <c r="A65" s="4" t="n"/>
      <c r="B65" s="5" t="n"/>
      <c r="C65" s="5" t="n"/>
      <c r="D65" s="5" t="n"/>
      <c r="E65" s="4" t="n"/>
      <c r="F65" s="4" t="n"/>
      <c r="G65" s="4" t="n"/>
      <c r="H65" s="6" t="n"/>
      <c r="I65" s="6" t="n"/>
      <c r="J65" s="12">
        <f>IF($A65="","",MAX(0,$H65-$I65))</f>
        <v/>
      </c>
      <c r="K65" s="13">
        <f>IF($A65="","",IFERROR(VLOOKUP($F65,'Summary Dashboard'!$J$6:$K$8,2,FALSE),""))</f>
        <v/>
      </c>
      <c r="L65" s="12">
        <f>IF($A65="","",IFERROR($J65*$K65/100,0))</f>
        <v/>
      </c>
      <c r="M65" s="6" t="n"/>
      <c r="N65" s="12">
        <f>IF($A65="","",$L65+$M65)</f>
        <v/>
      </c>
      <c r="O65" s="5" t="n"/>
      <c r="P65" s="14">
        <f>IF($A65="","",IF($O65&lt;&gt;"","Paid",IF(TODAY()&gt;$D65,"Overdue","Pending")))</f>
        <v/>
      </c>
      <c r="Q65" s="15">
        <f>IF($A65="","",IF($O65&lt;&gt;"",$O65-$D65,MAX(0,TODAY()-$D65)))</f>
        <v/>
      </c>
      <c r="R65" s="11" t="n"/>
    </row>
    <row r="66">
      <c r="A66" s="4" t="n"/>
      <c r="B66" s="5" t="n"/>
      <c r="C66" s="5" t="n"/>
      <c r="D66" s="5" t="n"/>
      <c r="E66" s="4" t="n"/>
      <c r="F66" s="4" t="n"/>
      <c r="G66" s="4" t="n"/>
      <c r="H66" s="6" t="n"/>
      <c r="I66" s="6" t="n"/>
      <c r="J66" s="7">
        <f>IF($A66="","",MAX(0,$H66-$I66))</f>
        <v/>
      </c>
      <c r="K66" s="8">
        <f>IF($A66="","",IFERROR(VLOOKUP($F66,'Summary Dashboard'!$J$6:$K$8,2,FALSE),""))</f>
        <v/>
      </c>
      <c r="L66" s="7">
        <f>IF($A66="","",IFERROR($J66*$K66/100,0))</f>
        <v/>
      </c>
      <c r="M66" s="6" t="n"/>
      <c r="N66" s="7">
        <f>IF($A66="","",$L66+$M66)</f>
        <v/>
      </c>
      <c r="O66" s="5" t="n"/>
      <c r="P66" s="9">
        <f>IF($A66="","",IF($O66&lt;&gt;"","Paid",IF(TODAY()&gt;$D66,"Overdue","Pending")))</f>
        <v/>
      </c>
      <c r="Q66" s="10">
        <f>IF($A66="","",IF($O66&lt;&gt;"",$O66-$D66,MAX(0,TODAY()-$D66)))</f>
        <v/>
      </c>
      <c r="R66" s="11" t="n"/>
    </row>
    <row r="67">
      <c r="A67" s="4" t="n"/>
      <c r="B67" s="5" t="n"/>
      <c r="C67" s="5" t="n"/>
      <c r="D67" s="5" t="n"/>
      <c r="E67" s="4" t="n"/>
      <c r="F67" s="4" t="n"/>
      <c r="G67" s="4" t="n"/>
      <c r="H67" s="6" t="n"/>
      <c r="I67" s="6" t="n"/>
      <c r="J67" s="12">
        <f>IF($A67="","",MAX(0,$H67-$I67))</f>
        <v/>
      </c>
      <c r="K67" s="13">
        <f>IF($A67="","",IFERROR(VLOOKUP($F67,'Summary Dashboard'!$J$6:$K$8,2,FALSE),""))</f>
        <v/>
      </c>
      <c r="L67" s="12">
        <f>IF($A67="","",IFERROR($J67*$K67/100,0))</f>
        <v/>
      </c>
      <c r="M67" s="6" t="n"/>
      <c r="N67" s="12">
        <f>IF($A67="","",$L67+$M67)</f>
        <v/>
      </c>
      <c r="O67" s="5" t="n"/>
      <c r="P67" s="14">
        <f>IF($A67="","",IF($O67&lt;&gt;"","Paid",IF(TODAY()&gt;$D67,"Overdue","Pending")))</f>
        <v/>
      </c>
      <c r="Q67" s="15">
        <f>IF($A67="","",IF($O67&lt;&gt;"",$O67-$D67,MAX(0,TODAY()-$D67)))</f>
        <v/>
      </c>
      <c r="R67" s="11" t="n"/>
    </row>
    <row r="68">
      <c r="A68" s="4" t="n"/>
      <c r="B68" s="5" t="n"/>
      <c r="C68" s="5" t="n"/>
      <c r="D68" s="5" t="n"/>
      <c r="E68" s="4" t="n"/>
      <c r="F68" s="4" t="n"/>
      <c r="G68" s="4" t="n"/>
      <c r="H68" s="6" t="n"/>
      <c r="I68" s="6" t="n"/>
      <c r="J68" s="7">
        <f>IF($A68="","",MAX(0,$H68-$I68))</f>
        <v/>
      </c>
      <c r="K68" s="8">
        <f>IF($A68="","",IFERROR(VLOOKUP($F68,'Summary Dashboard'!$J$6:$K$8,2,FALSE),""))</f>
        <v/>
      </c>
      <c r="L68" s="7">
        <f>IF($A68="","",IFERROR($J68*$K68/100,0))</f>
        <v/>
      </c>
      <c r="M68" s="6" t="n"/>
      <c r="N68" s="7">
        <f>IF($A68="","",$L68+$M68)</f>
        <v/>
      </c>
      <c r="O68" s="5" t="n"/>
      <c r="P68" s="9">
        <f>IF($A68="","",IF($O68&lt;&gt;"","Paid",IF(TODAY()&gt;$D68,"Overdue","Pending")))</f>
        <v/>
      </c>
      <c r="Q68" s="10">
        <f>IF($A68="","",IF($O68&lt;&gt;"",$O68-$D68,MAX(0,TODAY()-$D68)))</f>
        <v/>
      </c>
      <c r="R68" s="11" t="n"/>
    </row>
    <row r="69">
      <c r="A69" s="4" t="n"/>
      <c r="B69" s="5" t="n"/>
      <c r="C69" s="5" t="n"/>
      <c r="D69" s="5" t="n"/>
      <c r="E69" s="4" t="n"/>
      <c r="F69" s="4" t="n"/>
      <c r="G69" s="4" t="n"/>
      <c r="H69" s="6" t="n"/>
      <c r="I69" s="6" t="n"/>
      <c r="J69" s="12">
        <f>IF($A69="","",MAX(0,$H69-$I69))</f>
        <v/>
      </c>
      <c r="K69" s="13">
        <f>IF($A69="","",IFERROR(VLOOKUP($F69,'Summary Dashboard'!$J$6:$K$8,2,FALSE),""))</f>
        <v/>
      </c>
      <c r="L69" s="12">
        <f>IF($A69="","",IFERROR($J69*$K69/100,0))</f>
        <v/>
      </c>
      <c r="M69" s="6" t="n"/>
      <c r="N69" s="12">
        <f>IF($A69="","",$L69+$M69)</f>
        <v/>
      </c>
      <c r="O69" s="5" t="n"/>
      <c r="P69" s="14">
        <f>IF($A69="","",IF($O69&lt;&gt;"","Paid",IF(TODAY()&gt;$D69,"Overdue","Pending")))</f>
        <v/>
      </c>
      <c r="Q69" s="15">
        <f>IF($A69="","",IF($O69&lt;&gt;"",$O69-$D69,MAX(0,TODAY()-$D69)))</f>
        <v/>
      </c>
      <c r="R69" s="11" t="n"/>
    </row>
    <row r="70">
      <c r="A70" s="4" t="n"/>
      <c r="B70" s="5" t="n"/>
      <c r="C70" s="5" t="n"/>
      <c r="D70" s="5" t="n"/>
      <c r="E70" s="4" t="n"/>
      <c r="F70" s="4" t="n"/>
      <c r="G70" s="4" t="n"/>
      <c r="H70" s="6" t="n"/>
      <c r="I70" s="6" t="n"/>
      <c r="J70" s="7">
        <f>IF($A70="","",MAX(0,$H70-$I70))</f>
        <v/>
      </c>
      <c r="K70" s="8">
        <f>IF($A70="","",IFERROR(VLOOKUP($F70,'Summary Dashboard'!$J$6:$K$8,2,FALSE),""))</f>
        <v/>
      </c>
      <c r="L70" s="7">
        <f>IF($A70="","",IFERROR($J70*$K70/100,0))</f>
        <v/>
      </c>
      <c r="M70" s="6" t="n"/>
      <c r="N70" s="7">
        <f>IF($A70="","",$L70+$M70)</f>
        <v/>
      </c>
      <c r="O70" s="5" t="n"/>
      <c r="P70" s="9">
        <f>IF($A70="","",IF($O70&lt;&gt;"","Paid",IF(TODAY()&gt;$D70,"Overdue","Pending")))</f>
        <v/>
      </c>
      <c r="Q70" s="10">
        <f>IF($A70="","",IF($O70&lt;&gt;"",$O70-$D70,MAX(0,TODAY()-$D70)))</f>
        <v/>
      </c>
      <c r="R70" s="11" t="n"/>
    </row>
    <row r="71">
      <c r="A71" s="4" t="n"/>
      <c r="B71" s="5" t="n"/>
      <c r="C71" s="5" t="n"/>
      <c r="D71" s="5" t="n"/>
      <c r="E71" s="4" t="n"/>
      <c r="F71" s="4" t="n"/>
      <c r="G71" s="4" t="n"/>
      <c r="H71" s="6" t="n"/>
      <c r="I71" s="6" t="n"/>
      <c r="J71" s="12">
        <f>IF($A71="","",MAX(0,$H71-$I71))</f>
        <v/>
      </c>
      <c r="K71" s="13">
        <f>IF($A71="","",IFERROR(VLOOKUP($F71,'Summary Dashboard'!$J$6:$K$8,2,FALSE),""))</f>
        <v/>
      </c>
      <c r="L71" s="12">
        <f>IF($A71="","",IFERROR($J71*$K71/100,0))</f>
        <v/>
      </c>
      <c r="M71" s="6" t="n"/>
      <c r="N71" s="12">
        <f>IF($A71="","",$L71+$M71)</f>
        <v/>
      </c>
      <c r="O71" s="5" t="n"/>
      <c r="P71" s="14">
        <f>IF($A71="","",IF($O71&lt;&gt;"","Paid",IF(TODAY()&gt;$D71,"Overdue","Pending")))</f>
        <v/>
      </c>
      <c r="Q71" s="15">
        <f>IF($A71="","",IF($O71&lt;&gt;"",$O71-$D71,MAX(0,TODAY()-$D71)))</f>
        <v/>
      </c>
      <c r="R71" s="11" t="n"/>
    </row>
    <row r="72">
      <c r="A72" s="4" t="n"/>
      <c r="B72" s="5" t="n"/>
      <c r="C72" s="5" t="n"/>
      <c r="D72" s="5" t="n"/>
      <c r="E72" s="4" t="n"/>
      <c r="F72" s="4" t="n"/>
      <c r="G72" s="4" t="n"/>
      <c r="H72" s="6" t="n"/>
      <c r="I72" s="6" t="n"/>
      <c r="J72" s="7">
        <f>IF($A72="","",MAX(0,$H72-$I72))</f>
        <v/>
      </c>
      <c r="K72" s="8">
        <f>IF($A72="","",IFERROR(VLOOKUP($F72,'Summary Dashboard'!$J$6:$K$8,2,FALSE),""))</f>
        <v/>
      </c>
      <c r="L72" s="7">
        <f>IF($A72="","",IFERROR($J72*$K72/100,0))</f>
        <v/>
      </c>
      <c r="M72" s="6" t="n"/>
      <c r="N72" s="7">
        <f>IF($A72="","",$L72+$M72)</f>
        <v/>
      </c>
      <c r="O72" s="5" t="n"/>
      <c r="P72" s="9">
        <f>IF($A72="","",IF($O72&lt;&gt;"","Paid",IF(TODAY()&gt;$D72,"Overdue","Pending")))</f>
        <v/>
      </c>
      <c r="Q72" s="10">
        <f>IF($A72="","",IF($O72&lt;&gt;"",$O72-$D72,MAX(0,TODAY()-$D72)))</f>
        <v/>
      </c>
      <c r="R72" s="11" t="n"/>
    </row>
    <row r="73">
      <c r="A73" s="4" t="n"/>
      <c r="B73" s="5" t="n"/>
      <c r="C73" s="5" t="n"/>
      <c r="D73" s="5" t="n"/>
      <c r="E73" s="4" t="n"/>
      <c r="F73" s="4" t="n"/>
      <c r="G73" s="4" t="n"/>
      <c r="H73" s="6" t="n"/>
      <c r="I73" s="6" t="n"/>
      <c r="J73" s="12">
        <f>IF($A73="","",MAX(0,$H73-$I73))</f>
        <v/>
      </c>
      <c r="K73" s="13">
        <f>IF($A73="","",IFERROR(VLOOKUP($F73,'Summary Dashboard'!$J$6:$K$8,2,FALSE),""))</f>
        <v/>
      </c>
      <c r="L73" s="12">
        <f>IF($A73="","",IFERROR($J73*$K73/100,0))</f>
        <v/>
      </c>
      <c r="M73" s="6" t="n"/>
      <c r="N73" s="12">
        <f>IF($A73="","",$L73+$M73)</f>
        <v/>
      </c>
      <c r="O73" s="5" t="n"/>
      <c r="P73" s="14">
        <f>IF($A73="","",IF($O73&lt;&gt;"","Paid",IF(TODAY()&gt;$D73,"Overdue","Pending")))</f>
        <v/>
      </c>
      <c r="Q73" s="15">
        <f>IF($A73="","",IF($O73&lt;&gt;"",$O73-$D73,MAX(0,TODAY()-$D73)))</f>
        <v/>
      </c>
      <c r="R73" s="11" t="n"/>
    </row>
    <row r="74">
      <c r="A74" s="4" t="n"/>
      <c r="B74" s="5" t="n"/>
      <c r="C74" s="5" t="n"/>
      <c r="D74" s="5" t="n"/>
      <c r="E74" s="4" t="n"/>
      <c r="F74" s="4" t="n"/>
      <c r="G74" s="4" t="n"/>
      <c r="H74" s="6" t="n"/>
      <c r="I74" s="6" t="n"/>
      <c r="J74" s="7">
        <f>IF($A74="","",MAX(0,$H74-$I74))</f>
        <v/>
      </c>
      <c r="K74" s="8">
        <f>IF($A74="","",IFERROR(VLOOKUP($F74,'Summary Dashboard'!$J$6:$K$8,2,FALSE),""))</f>
        <v/>
      </c>
      <c r="L74" s="7">
        <f>IF($A74="","",IFERROR($J74*$K74/100,0))</f>
        <v/>
      </c>
      <c r="M74" s="6" t="n"/>
      <c r="N74" s="7">
        <f>IF($A74="","",$L74+$M74)</f>
        <v/>
      </c>
      <c r="O74" s="5" t="n"/>
      <c r="P74" s="9">
        <f>IF($A74="","",IF($O74&lt;&gt;"","Paid",IF(TODAY()&gt;$D74,"Overdue","Pending")))</f>
        <v/>
      </c>
      <c r="Q74" s="10">
        <f>IF($A74="","",IF($O74&lt;&gt;"",$O74-$D74,MAX(0,TODAY()-$D74)))</f>
        <v/>
      </c>
      <c r="R74" s="11" t="n"/>
    </row>
    <row r="75">
      <c r="A75" s="4" t="n"/>
      <c r="B75" s="5" t="n"/>
      <c r="C75" s="5" t="n"/>
      <c r="D75" s="5" t="n"/>
      <c r="E75" s="4" t="n"/>
      <c r="F75" s="4" t="n"/>
      <c r="G75" s="4" t="n"/>
      <c r="H75" s="6" t="n"/>
      <c r="I75" s="6" t="n"/>
      <c r="J75" s="12">
        <f>IF($A75="","",MAX(0,$H75-$I75))</f>
        <v/>
      </c>
      <c r="K75" s="13">
        <f>IF($A75="","",IFERROR(VLOOKUP($F75,'Summary Dashboard'!$J$6:$K$8,2,FALSE),""))</f>
        <v/>
      </c>
      <c r="L75" s="12">
        <f>IF($A75="","",IFERROR($J75*$K75/100,0))</f>
        <v/>
      </c>
      <c r="M75" s="6" t="n"/>
      <c r="N75" s="12">
        <f>IF($A75="","",$L75+$M75)</f>
        <v/>
      </c>
      <c r="O75" s="5" t="n"/>
      <c r="P75" s="14">
        <f>IF($A75="","",IF($O75&lt;&gt;"","Paid",IF(TODAY()&gt;$D75,"Overdue","Pending")))</f>
        <v/>
      </c>
      <c r="Q75" s="15">
        <f>IF($A75="","",IF($O75&lt;&gt;"",$O75-$D75,MAX(0,TODAY()-$D75)))</f>
        <v/>
      </c>
      <c r="R75" s="11" t="n"/>
    </row>
    <row r="76">
      <c r="A76" s="4" t="n"/>
      <c r="B76" s="5" t="n"/>
      <c r="C76" s="5" t="n"/>
      <c r="D76" s="5" t="n"/>
      <c r="E76" s="4" t="n"/>
      <c r="F76" s="4" t="n"/>
      <c r="G76" s="4" t="n"/>
      <c r="H76" s="6" t="n"/>
      <c r="I76" s="6" t="n"/>
      <c r="J76" s="7">
        <f>IF($A76="","",MAX(0,$H76-$I76))</f>
        <v/>
      </c>
      <c r="K76" s="8">
        <f>IF($A76="","",IFERROR(VLOOKUP($F76,'Summary Dashboard'!$J$6:$K$8,2,FALSE),""))</f>
        <v/>
      </c>
      <c r="L76" s="7">
        <f>IF($A76="","",IFERROR($J76*$K76/100,0))</f>
        <v/>
      </c>
      <c r="M76" s="6" t="n"/>
      <c r="N76" s="7">
        <f>IF($A76="","",$L76+$M76)</f>
        <v/>
      </c>
      <c r="O76" s="5" t="n"/>
      <c r="P76" s="9">
        <f>IF($A76="","",IF($O76&lt;&gt;"","Paid",IF(TODAY()&gt;$D76,"Overdue","Pending")))</f>
        <v/>
      </c>
      <c r="Q76" s="10">
        <f>IF($A76="","",IF($O76&lt;&gt;"",$O76-$D76,MAX(0,TODAY()-$D76)))</f>
        <v/>
      </c>
      <c r="R76" s="11" t="n"/>
    </row>
    <row r="77">
      <c r="A77" s="4" t="n"/>
      <c r="B77" s="5" t="n"/>
      <c r="C77" s="5" t="n"/>
      <c r="D77" s="5" t="n"/>
      <c r="E77" s="4" t="n"/>
      <c r="F77" s="4" t="n"/>
      <c r="G77" s="4" t="n"/>
      <c r="H77" s="6" t="n"/>
      <c r="I77" s="6" t="n"/>
      <c r="J77" s="12">
        <f>IF($A77="","",MAX(0,$H77-$I77))</f>
        <v/>
      </c>
      <c r="K77" s="13">
        <f>IF($A77="","",IFERROR(VLOOKUP($F77,'Summary Dashboard'!$J$6:$K$8,2,FALSE),""))</f>
        <v/>
      </c>
      <c r="L77" s="12">
        <f>IF($A77="","",IFERROR($J77*$K77/100,0))</f>
        <v/>
      </c>
      <c r="M77" s="6" t="n"/>
      <c r="N77" s="12">
        <f>IF($A77="","",$L77+$M77)</f>
        <v/>
      </c>
      <c r="O77" s="5" t="n"/>
      <c r="P77" s="14">
        <f>IF($A77="","",IF($O77&lt;&gt;"","Paid",IF(TODAY()&gt;$D77,"Overdue","Pending")))</f>
        <v/>
      </c>
      <c r="Q77" s="15">
        <f>IF($A77="","",IF($O77&lt;&gt;"",$O77-$D77,MAX(0,TODAY()-$D77)))</f>
        <v/>
      </c>
      <c r="R77" s="11" t="n"/>
    </row>
    <row r="78">
      <c r="A78" s="4" t="n"/>
      <c r="B78" s="5" t="n"/>
      <c r="C78" s="5" t="n"/>
      <c r="D78" s="5" t="n"/>
      <c r="E78" s="4" t="n"/>
      <c r="F78" s="4" t="n"/>
      <c r="G78" s="4" t="n"/>
      <c r="H78" s="6" t="n"/>
      <c r="I78" s="6" t="n"/>
      <c r="J78" s="7">
        <f>IF($A78="","",MAX(0,$H78-$I78))</f>
        <v/>
      </c>
      <c r="K78" s="8">
        <f>IF($A78="","",IFERROR(VLOOKUP($F78,'Summary Dashboard'!$J$6:$K$8,2,FALSE),""))</f>
        <v/>
      </c>
      <c r="L78" s="7">
        <f>IF($A78="","",IFERROR($J78*$K78/100,0))</f>
        <v/>
      </c>
      <c r="M78" s="6" t="n"/>
      <c r="N78" s="7">
        <f>IF($A78="","",$L78+$M78)</f>
        <v/>
      </c>
      <c r="O78" s="5" t="n"/>
      <c r="P78" s="9">
        <f>IF($A78="","",IF($O78&lt;&gt;"","Paid",IF(TODAY()&gt;$D78,"Overdue","Pending")))</f>
        <v/>
      </c>
      <c r="Q78" s="10">
        <f>IF($A78="","",IF($O78&lt;&gt;"",$O78-$D78,MAX(0,TODAY()-$D78)))</f>
        <v/>
      </c>
      <c r="R78" s="11" t="n"/>
    </row>
    <row r="79">
      <c r="A79" s="4" t="n"/>
      <c r="B79" s="5" t="n"/>
      <c r="C79" s="5" t="n"/>
      <c r="D79" s="5" t="n"/>
      <c r="E79" s="4" t="n"/>
      <c r="F79" s="4" t="n"/>
      <c r="G79" s="4" t="n"/>
      <c r="H79" s="6" t="n"/>
      <c r="I79" s="6" t="n"/>
      <c r="J79" s="12">
        <f>IF($A79="","",MAX(0,$H79-$I79))</f>
        <v/>
      </c>
      <c r="K79" s="13">
        <f>IF($A79="","",IFERROR(VLOOKUP($F79,'Summary Dashboard'!$J$6:$K$8,2,FALSE),""))</f>
        <v/>
      </c>
      <c r="L79" s="12">
        <f>IF($A79="","",IFERROR($J79*$K79/100,0))</f>
        <v/>
      </c>
      <c r="M79" s="6" t="n"/>
      <c r="N79" s="12">
        <f>IF($A79="","",$L79+$M79)</f>
        <v/>
      </c>
      <c r="O79" s="5" t="n"/>
      <c r="P79" s="14">
        <f>IF($A79="","",IF($O79&lt;&gt;"","Paid",IF(TODAY()&gt;$D79,"Overdue","Pending")))</f>
        <v/>
      </c>
      <c r="Q79" s="15">
        <f>IF($A79="","",IF($O79&lt;&gt;"",$O79-$D79,MAX(0,TODAY()-$D79)))</f>
        <v/>
      </c>
      <c r="R79" s="11" t="n"/>
    </row>
    <row r="80">
      <c r="A80" s="4" t="n"/>
      <c r="B80" s="5" t="n"/>
      <c r="C80" s="5" t="n"/>
      <c r="D80" s="5" t="n"/>
      <c r="E80" s="4" t="n"/>
      <c r="F80" s="4" t="n"/>
      <c r="G80" s="4" t="n"/>
      <c r="H80" s="6" t="n"/>
      <c r="I80" s="6" t="n"/>
      <c r="J80" s="7">
        <f>IF($A80="","",MAX(0,$H80-$I80))</f>
        <v/>
      </c>
      <c r="K80" s="8">
        <f>IF($A80="","",IFERROR(VLOOKUP($F80,'Summary Dashboard'!$J$6:$K$8,2,FALSE),""))</f>
        <v/>
      </c>
      <c r="L80" s="7">
        <f>IF($A80="","",IFERROR($J80*$K80/100,0))</f>
        <v/>
      </c>
      <c r="M80" s="6" t="n"/>
      <c r="N80" s="7">
        <f>IF($A80="","",$L80+$M80)</f>
        <v/>
      </c>
      <c r="O80" s="5" t="n"/>
      <c r="P80" s="9">
        <f>IF($A80="","",IF($O80&lt;&gt;"","Paid",IF(TODAY()&gt;$D80,"Overdue","Pending")))</f>
        <v/>
      </c>
      <c r="Q80" s="10">
        <f>IF($A80="","",IF($O80&lt;&gt;"",$O80-$D80,MAX(0,TODAY()-$D80)))</f>
        <v/>
      </c>
      <c r="R80" s="11" t="n"/>
    </row>
    <row r="81">
      <c r="A81" s="4" t="n"/>
      <c r="B81" s="5" t="n"/>
      <c r="C81" s="5" t="n"/>
      <c r="D81" s="5" t="n"/>
      <c r="E81" s="4" t="n"/>
      <c r="F81" s="4" t="n"/>
      <c r="G81" s="4" t="n"/>
      <c r="H81" s="6" t="n"/>
      <c r="I81" s="6" t="n"/>
      <c r="J81" s="12">
        <f>IF($A81="","",MAX(0,$H81-$I81))</f>
        <v/>
      </c>
      <c r="K81" s="13">
        <f>IF($A81="","",IFERROR(VLOOKUP($F81,'Summary Dashboard'!$J$6:$K$8,2,FALSE),""))</f>
        <v/>
      </c>
      <c r="L81" s="12">
        <f>IF($A81="","",IFERROR($J81*$K81/100,0))</f>
        <v/>
      </c>
      <c r="M81" s="6" t="n"/>
      <c r="N81" s="12">
        <f>IF($A81="","",$L81+$M81)</f>
        <v/>
      </c>
      <c r="O81" s="5" t="n"/>
      <c r="P81" s="14">
        <f>IF($A81="","",IF($O81&lt;&gt;"","Paid",IF(TODAY()&gt;$D81,"Overdue","Pending")))</f>
        <v/>
      </c>
      <c r="Q81" s="15">
        <f>IF($A81="","",IF($O81&lt;&gt;"",$O81-$D81,MAX(0,TODAY()-$D81)))</f>
        <v/>
      </c>
      <c r="R81" s="11" t="n"/>
    </row>
    <row r="82">
      <c r="A82" s="4" t="n"/>
      <c r="B82" s="5" t="n"/>
      <c r="C82" s="5" t="n"/>
      <c r="D82" s="5" t="n"/>
      <c r="E82" s="4" t="n"/>
      <c r="F82" s="4" t="n"/>
      <c r="G82" s="4" t="n"/>
      <c r="H82" s="6" t="n"/>
      <c r="I82" s="6" t="n"/>
      <c r="J82" s="7">
        <f>IF($A82="","",MAX(0,$H82-$I82))</f>
        <v/>
      </c>
      <c r="K82" s="8">
        <f>IF($A82="","",IFERROR(VLOOKUP($F82,'Summary Dashboard'!$J$6:$K$8,2,FALSE),""))</f>
        <v/>
      </c>
      <c r="L82" s="7">
        <f>IF($A82="","",IFERROR($J82*$K82/100,0))</f>
        <v/>
      </c>
      <c r="M82" s="6" t="n"/>
      <c r="N82" s="7">
        <f>IF($A82="","",$L82+$M82)</f>
        <v/>
      </c>
      <c r="O82" s="5" t="n"/>
      <c r="P82" s="9">
        <f>IF($A82="","",IF($O82&lt;&gt;"","Paid",IF(TODAY()&gt;$D82,"Overdue","Pending")))</f>
        <v/>
      </c>
      <c r="Q82" s="10">
        <f>IF($A82="","",IF($O82&lt;&gt;"",$O82-$D82,MAX(0,TODAY()-$D82)))</f>
        <v/>
      </c>
      <c r="R82" s="11" t="n"/>
    </row>
    <row r="83">
      <c r="A83" s="4" t="n"/>
      <c r="B83" s="5" t="n"/>
      <c r="C83" s="5" t="n"/>
      <c r="D83" s="5" t="n"/>
      <c r="E83" s="4" t="n"/>
      <c r="F83" s="4" t="n"/>
      <c r="G83" s="4" t="n"/>
      <c r="H83" s="6" t="n"/>
      <c r="I83" s="6" t="n"/>
      <c r="J83" s="12">
        <f>IF($A83="","",MAX(0,$H83-$I83))</f>
        <v/>
      </c>
      <c r="K83" s="13">
        <f>IF($A83="","",IFERROR(VLOOKUP($F83,'Summary Dashboard'!$J$6:$K$8,2,FALSE),""))</f>
        <v/>
      </c>
      <c r="L83" s="12">
        <f>IF($A83="","",IFERROR($J83*$K83/100,0))</f>
        <v/>
      </c>
      <c r="M83" s="6" t="n"/>
      <c r="N83" s="12">
        <f>IF($A83="","",$L83+$M83)</f>
        <v/>
      </c>
      <c r="O83" s="5" t="n"/>
      <c r="P83" s="14">
        <f>IF($A83="","",IF($O83&lt;&gt;"","Paid",IF(TODAY()&gt;$D83,"Overdue","Pending")))</f>
        <v/>
      </c>
      <c r="Q83" s="15">
        <f>IF($A83="","",IF($O83&lt;&gt;"",$O83-$D83,MAX(0,TODAY()-$D83)))</f>
        <v/>
      </c>
      <c r="R83" s="11" t="n"/>
    </row>
    <row r="84">
      <c r="A84" s="4" t="n"/>
      <c r="B84" s="5" t="n"/>
      <c r="C84" s="5" t="n"/>
      <c r="D84" s="5" t="n"/>
      <c r="E84" s="4" t="n"/>
      <c r="F84" s="4" t="n"/>
      <c r="G84" s="4" t="n"/>
      <c r="H84" s="6" t="n"/>
      <c r="I84" s="6" t="n"/>
      <c r="J84" s="7">
        <f>IF($A84="","",MAX(0,$H84-$I84))</f>
        <v/>
      </c>
      <c r="K84" s="8">
        <f>IF($A84="","",IFERROR(VLOOKUP($F84,'Summary Dashboard'!$J$6:$K$8,2,FALSE),""))</f>
        <v/>
      </c>
      <c r="L84" s="7">
        <f>IF($A84="","",IFERROR($J84*$K84/100,0))</f>
        <v/>
      </c>
      <c r="M84" s="6" t="n"/>
      <c r="N84" s="7">
        <f>IF($A84="","",$L84+$M84)</f>
        <v/>
      </c>
      <c r="O84" s="5" t="n"/>
      <c r="P84" s="9">
        <f>IF($A84="","",IF($O84&lt;&gt;"","Paid",IF(TODAY()&gt;$D84,"Overdue","Pending")))</f>
        <v/>
      </c>
      <c r="Q84" s="10">
        <f>IF($A84="","",IF($O84&lt;&gt;"",$O84-$D84,MAX(0,TODAY()-$D84)))</f>
        <v/>
      </c>
      <c r="R84" s="11" t="n"/>
    </row>
    <row r="85">
      <c r="A85" s="4" t="n"/>
      <c r="B85" s="5" t="n"/>
      <c r="C85" s="5" t="n"/>
      <c r="D85" s="5" t="n"/>
      <c r="E85" s="4" t="n"/>
      <c r="F85" s="4" t="n"/>
      <c r="G85" s="4" t="n"/>
      <c r="H85" s="6" t="n"/>
      <c r="I85" s="6" t="n"/>
      <c r="J85" s="12">
        <f>IF($A85="","",MAX(0,$H85-$I85))</f>
        <v/>
      </c>
      <c r="K85" s="13">
        <f>IF($A85="","",IFERROR(VLOOKUP($F85,'Summary Dashboard'!$J$6:$K$8,2,FALSE),""))</f>
        <v/>
      </c>
      <c r="L85" s="12">
        <f>IF($A85="","",IFERROR($J85*$K85/100,0))</f>
        <v/>
      </c>
      <c r="M85" s="6" t="n"/>
      <c r="N85" s="12">
        <f>IF($A85="","",$L85+$M85)</f>
        <v/>
      </c>
      <c r="O85" s="5" t="n"/>
      <c r="P85" s="14">
        <f>IF($A85="","",IF($O85&lt;&gt;"","Paid",IF(TODAY()&gt;$D85,"Overdue","Pending")))</f>
        <v/>
      </c>
      <c r="Q85" s="15">
        <f>IF($A85="","",IF($O85&lt;&gt;"",$O85-$D85,MAX(0,TODAY()-$D85)))</f>
        <v/>
      </c>
      <c r="R85" s="11" t="n"/>
    </row>
    <row r="86">
      <c r="A86" s="4" t="n"/>
      <c r="B86" s="5" t="n"/>
      <c r="C86" s="5" t="n"/>
      <c r="D86" s="5" t="n"/>
      <c r="E86" s="4" t="n"/>
      <c r="F86" s="4" t="n"/>
      <c r="G86" s="4" t="n"/>
      <c r="H86" s="6" t="n"/>
      <c r="I86" s="6" t="n"/>
      <c r="J86" s="7">
        <f>IF($A86="","",MAX(0,$H86-$I86))</f>
        <v/>
      </c>
      <c r="K86" s="8">
        <f>IF($A86="","",IFERROR(VLOOKUP($F86,'Summary Dashboard'!$J$6:$K$8,2,FALSE),""))</f>
        <v/>
      </c>
      <c r="L86" s="7">
        <f>IF($A86="","",IFERROR($J86*$K86/100,0))</f>
        <v/>
      </c>
      <c r="M86" s="6" t="n"/>
      <c r="N86" s="7">
        <f>IF($A86="","",$L86+$M86)</f>
        <v/>
      </c>
      <c r="O86" s="5" t="n"/>
      <c r="P86" s="9">
        <f>IF($A86="","",IF($O86&lt;&gt;"","Paid",IF(TODAY()&gt;$D86,"Overdue","Pending")))</f>
        <v/>
      </c>
      <c r="Q86" s="10">
        <f>IF($A86="","",IF($O86&lt;&gt;"",$O86-$D86,MAX(0,TODAY()-$D86)))</f>
        <v/>
      </c>
      <c r="R86" s="11" t="n"/>
    </row>
    <row r="87">
      <c r="A87" s="4" t="n"/>
      <c r="B87" s="5" t="n"/>
      <c r="C87" s="5" t="n"/>
      <c r="D87" s="5" t="n"/>
      <c r="E87" s="4" t="n"/>
      <c r="F87" s="4" t="n"/>
      <c r="G87" s="4" t="n"/>
      <c r="H87" s="6" t="n"/>
      <c r="I87" s="6" t="n"/>
      <c r="J87" s="12">
        <f>IF($A87="","",MAX(0,$H87-$I87))</f>
        <v/>
      </c>
      <c r="K87" s="13">
        <f>IF($A87="","",IFERROR(VLOOKUP($F87,'Summary Dashboard'!$J$6:$K$8,2,FALSE),""))</f>
        <v/>
      </c>
      <c r="L87" s="12">
        <f>IF($A87="","",IFERROR($J87*$K87/100,0))</f>
        <v/>
      </c>
      <c r="M87" s="6" t="n"/>
      <c r="N87" s="12">
        <f>IF($A87="","",$L87+$M87)</f>
        <v/>
      </c>
      <c r="O87" s="5" t="n"/>
      <c r="P87" s="14">
        <f>IF($A87="","",IF($O87&lt;&gt;"","Paid",IF(TODAY()&gt;$D87,"Overdue","Pending")))</f>
        <v/>
      </c>
      <c r="Q87" s="15">
        <f>IF($A87="","",IF($O87&lt;&gt;"",$O87-$D87,MAX(0,TODAY()-$D87)))</f>
        <v/>
      </c>
      <c r="R87" s="11" t="n"/>
    </row>
    <row r="88">
      <c r="A88" s="4" t="n"/>
      <c r="B88" s="5" t="n"/>
      <c r="C88" s="5" t="n"/>
      <c r="D88" s="5" t="n"/>
      <c r="E88" s="4" t="n"/>
      <c r="F88" s="4" t="n"/>
      <c r="G88" s="4" t="n"/>
      <c r="H88" s="6" t="n"/>
      <c r="I88" s="6" t="n"/>
      <c r="J88" s="7">
        <f>IF($A88="","",MAX(0,$H88-$I88))</f>
        <v/>
      </c>
      <c r="K88" s="8">
        <f>IF($A88="","",IFERROR(VLOOKUP($F88,'Summary Dashboard'!$J$6:$K$8,2,FALSE),""))</f>
        <v/>
      </c>
      <c r="L88" s="7">
        <f>IF($A88="","",IFERROR($J88*$K88/100,0))</f>
        <v/>
      </c>
      <c r="M88" s="6" t="n"/>
      <c r="N88" s="7">
        <f>IF($A88="","",$L88+$M88)</f>
        <v/>
      </c>
      <c r="O88" s="5" t="n"/>
      <c r="P88" s="9">
        <f>IF($A88="","",IF($O88&lt;&gt;"","Paid",IF(TODAY()&gt;$D88,"Overdue","Pending")))</f>
        <v/>
      </c>
      <c r="Q88" s="10">
        <f>IF($A88="","",IF($O88&lt;&gt;"",$O88-$D88,MAX(0,TODAY()-$D88)))</f>
        <v/>
      </c>
      <c r="R88" s="11" t="n"/>
    </row>
    <row r="89">
      <c r="A89" s="4" t="n"/>
      <c r="B89" s="5" t="n"/>
      <c r="C89" s="5" t="n"/>
      <c r="D89" s="5" t="n"/>
      <c r="E89" s="4" t="n"/>
      <c r="F89" s="4" t="n"/>
      <c r="G89" s="4" t="n"/>
      <c r="H89" s="6" t="n"/>
      <c r="I89" s="6" t="n"/>
      <c r="J89" s="12">
        <f>IF($A89="","",MAX(0,$H89-$I89))</f>
        <v/>
      </c>
      <c r="K89" s="13">
        <f>IF($A89="","",IFERROR(VLOOKUP($F89,'Summary Dashboard'!$J$6:$K$8,2,FALSE),""))</f>
        <v/>
      </c>
      <c r="L89" s="12">
        <f>IF($A89="","",IFERROR($J89*$K89/100,0))</f>
        <v/>
      </c>
      <c r="M89" s="6" t="n"/>
      <c r="N89" s="12">
        <f>IF($A89="","",$L89+$M89)</f>
        <v/>
      </c>
      <c r="O89" s="5" t="n"/>
      <c r="P89" s="14">
        <f>IF($A89="","",IF($O89&lt;&gt;"","Paid",IF(TODAY()&gt;$D89,"Overdue","Pending")))</f>
        <v/>
      </c>
      <c r="Q89" s="15">
        <f>IF($A89="","",IF($O89&lt;&gt;"",$O89-$D89,MAX(0,TODAY()-$D89)))</f>
        <v/>
      </c>
      <c r="R89" s="11" t="n"/>
    </row>
    <row r="90">
      <c r="A90" s="4" t="n"/>
      <c r="B90" s="5" t="n"/>
      <c r="C90" s="5" t="n"/>
      <c r="D90" s="5" t="n"/>
      <c r="E90" s="4" t="n"/>
      <c r="F90" s="4" t="n"/>
      <c r="G90" s="4" t="n"/>
      <c r="H90" s="6" t="n"/>
      <c r="I90" s="6" t="n"/>
      <c r="J90" s="7">
        <f>IF($A90="","",MAX(0,$H90-$I90))</f>
        <v/>
      </c>
      <c r="K90" s="8">
        <f>IF($A90="","",IFERROR(VLOOKUP($F90,'Summary Dashboard'!$J$6:$K$8,2,FALSE),""))</f>
        <v/>
      </c>
      <c r="L90" s="7">
        <f>IF($A90="","",IFERROR($J90*$K90/100,0))</f>
        <v/>
      </c>
      <c r="M90" s="6" t="n"/>
      <c r="N90" s="7">
        <f>IF($A90="","",$L90+$M90)</f>
        <v/>
      </c>
      <c r="O90" s="5" t="n"/>
      <c r="P90" s="9">
        <f>IF($A90="","",IF($O90&lt;&gt;"","Paid",IF(TODAY()&gt;$D90,"Overdue","Pending")))</f>
        <v/>
      </c>
      <c r="Q90" s="10">
        <f>IF($A90="","",IF($O90&lt;&gt;"",$O90-$D90,MAX(0,TODAY()-$D90)))</f>
        <v/>
      </c>
      <c r="R90" s="11" t="n"/>
    </row>
    <row r="91">
      <c r="A91" s="4" t="n"/>
      <c r="B91" s="5" t="n"/>
      <c r="C91" s="5" t="n"/>
      <c r="D91" s="5" t="n"/>
      <c r="E91" s="4" t="n"/>
      <c r="F91" s="4" t="n"/>
      <c r="G91" s="4" t="n"/>
      <c r="H91" s="6" t="n"/>
      <c r="I91" s="6" t="n"/>
      <c r="J91" s="12">
        <f>IF($A91="","",MAX(0,$H91-$I91))</f>
        <v/>
      </c>
      <c r="K91" s="13">
        <f>IF($A91="","",IFERROR(VLOOKUP($F91,'Summary Dashboard'!$J$6:$K$8,2,FALSE),""))</f>
        <v/>
      </c>
      <c r="L91" s="12">
        <f>IF($A91="","",IFERROR($J91*$K91/100,0))</f>
        <v/>
      </c>
      <c r="M91" s="6" t="n"/>
      <c r="N91" s="12">
        <f>IF($A91="","",$L91+$M91)</f>
        <v/>
      </c>
      <c r="O91" s="5" t="n"/>
      <c r="P91" s="14">
        <f>IF($A91="","",IF($O91&lt;&gt;"","Paid",IF(TODAY()&gt;$D91,"Overdue","Pending")))</f>
        <v/>
      </c>
      <c r="Q91" s="15">
        <f>IF($A91="","",IF($O91&lt;&gt;"",$O91-$D91,MAX(0,TODAY()-$D91)))</f>
        <v/>
      </c>
      <c r="R91" s="11" t="n"/>
    </row>
    <row r="92">
      <c r="A92" s="4" t="n"/>
      <c r="B92" s="5" t="n"/>
      <c r="C92" s="5" t="n"/>
      <c r="D92" s="5" t="n"/>
      <c r="E92" s="4" t="n"/>
      <c r="F92" s="4" t="n"/>
      <c r="G92" s="4" t="n"/>
      <c r="H92" s="6" t="n"/>
      <c r="I92" s="6" t="n"/>
      <c r="J92" s="7">
        <f>IF($A92="","",MAX(0,$H92-$I92))</f>
        <v/>
      </c>
      <c r="K92" s="8">
        <f>IF($A92="","",IFERROR(VLOOKUP($F92,'Summary Dashboard'!$J$6:$K$8,2,FALSE),""))</f>
        <v/>
      </c>
      <c r="L92" s="7">
        <f>IF($A92="","",IFERROR($J92*$K92/100,0))</f>
        <v/>
      </c>
      <c r="M92" s="6" t="n"/>
      <c r="N92" s="7">
        <f>IF($A92="","",$L92+$M92)</f>
        <v/>
      </c>
      <c r="O92" s="5" t="n"/>
      <c r="P92" s="9">
        <f>IF($A92="","",IF($O92&lt;&gt;"","Paid",IF(TODAY()&gt;$D92,"Overdue","Pending")))</f>
        <v/>
      </c>
      <c r="Q92" s="10">
        <f>IF($A92="","",IF($O92&lt;&gt;"",$O92-$D92,MAX(0,TODAY()-$D92)))</f>
        <v/>
      </c>
      <c r="R92" s="11" t="n"/>
    </row>
    <row r="93">
      <c r="A93" s="4" t="n"/>
      <c r="B93" s="5" t="n"/>
      <c r="C93" s="5" t="n"/>
      <c r="D93" s="5" t="n"/>
      <c r="E93" s="4" t="n"/>
      <c r="F93" s="4" t="n"/>
      <c r="G93" s="4" t="n"/>
      <c r="H93" s="6" t="n"/>
      <c r="I93" s="6" t="n"/>
      <c r="J93" s="12">
        <f>IF($A93="","",MAX(0,$H93-$I93))</f>
        <v/>
      </c>
      <c r="K93" s="13">
        <f>IF($A93="","",IFERROR(VLOOKUP($F93,'Summary Dashboard'!$J$6:$K$8,2,FALSE),""))</f>
        <v/>
      </c>
      <c r="L93" s="12">
        <f>IF($A93="","",IFERROR($J93*$K93/100,0))</f>
        <v/>
      </c>
      <c r="M93" s="6" t="n"/>
      <c r="N93" s="12">
        <f>IF($A93="","",$L93+$M93)</f>
        <v/>
      </c>
      <c r="O93" s="5" t="n"/>
      <c r="P93" s="14">
        <f>IF($A93="","",IF($O93&lt;&gt;"","Paid",IF(TODAY()&gt;$D93,"Overdue","Pending")))</f>
        <v/>
      </c>
      <c r="Q93" s="15">
        <f>IF($A93="","",IF($O93&lt;&gt;"",$O93-$D93,MAX(0,TODAY()-$D93)))</f>
        <v/>
      </c>
      <c r="R93" s="11" t="n"/>
    </row>
    <row r="94">
      <c r="A94" s="4" t="n"/>
      <c r="B94" s="5" t="n"/>
      <c r="C94" s="5" t="n"/>
      <c r="D94" s="5" t="n"/>
      <c r="E94" s="4" t="n"/>
      <c r="F94" s="4" t="n"/>
      <c r="G94" s="4" t="n"/>
      <c r="H94" s="6" t="n"/>
      <c r="I94" s="6" t="n"/>
      <c r="J94" s="7">
        <f>IF($A94="","",MAX(0,$H94-$I94))</f>
        <v/>
      </c>
      <c r="K94" s="8">
        <f>IF($A94="","",IFERROR(VLOOKUP($F94,'Summary Dashboard'!$J$6:$K$8,2,FALSE),""))</f>
        <v/>
      </c>
      <c r="L94" s="7">
        <f>IF($A94="","",IFERROR($J94*$K94/100,0))</f>
        <v/>
      </c>
      <c r="M94" s="6" t="n"/>
      <c r="N94" s="7">
        <f>IF($A94="","",$L94+$M94)</f>
        <v/>
      </c>
      <c r="O94" s="5" t="n"/>
      <c r="P94" s="9">
        <f>IF($A94="","",IF($O94&lt;&gt;"","Paid",IF(TODAY()&gt;$D94,"Overdue","Pending")))</f>
        <v/>
      </c>
      <c r="Q94" s="10">
        <f>IF($A94="","",IF($O94&lt;&gt;"",$O94-$D94,MAX(0,TODAY()-$D94)))</f>
        <v/>
      </c>
      <c r="R94" s="11" t="n"/>
    </row>
    <row r="95">
      <c r="A95" s="4" t="n"/>
      <c r="B95" s="5" t="n"/>
      <c r="C95" s="5" t="n"/>
      <c r="D95" s="5" t="n"/>
      <c r="E95" s="4" t="n"/>
      <c r="F95" s="4" t="n"/>
      <c r="G95" s="4" t="n"/>
      <c r="H95" s="6" t="n"/>
      <c r="I95" s="6" t="n"/>
      <c r="J95" s="12">
        <f>IF($A95="","",MAX(0,$H95-$I95))</f>
        <v/>
      </c>
      <c r="K95" s="13">
        <f>IF($A95="","",IFERROR(VLOOKUP($F95,'Summary Dashboard'!$J$6:$K$8,2,FALSE),""))</f>
        <v/>
      </c>
      <c r="L95" s="12">
        <f>IF($A95="","",IFERROR($J95*$K95/100,0))</f>
        <v/>
      </c>
      <c r="M95" s="6" t="n"/>
      <c r="N95" s="12">
        <f>IF($A95="","",$L95+$M95)</f>
        <v/>
      </c>
      <c r="O95" s="5" t="n"/>
      <c r="P95" s="14">
        <f>IF($A95="","",IF($O95&lt;&gt;"","Paid",IF(TODAY()&gt;$D95,"Overdue","Pending")))</f>
        <v/>
      </c>
      <c r="Q95" s="15">
        <f>IF($A95="","",IF($O95&lt;&gt;"",$O95-$D95,MAX(0,TODAY()-$D95)))</f>
        <v/>
      </c>
      <c r="R95" s="11" t="n"/>
    </row>
    <row r="96">
      <c r="A96" s="4" t="n"/>
      <c r="B96" s="5" t="n"/>
      <c r="C96" s="5" t="n"/>
      <c r="D96" s="5" t="n"/>
      <c r="E96" s="4" t="n"/>
      <c r="F96" s="4" t="n"/>
      <c r="G96" s="4" t="n"/>
      <c r="H96" s="6" t="n"/>
      <c r="I96" s="6" t="n"/>
      <c r="J96" s="7">
        <f>IF($A96="","",MAX(0,$H96-$I96))</f>
        <v/>
      </c>
      <c r="K96" s="8">
        <f>IF($A96="","",IFERROR(VLOOKUP($F96,'Summary Dashboard'!$J$6:$K$8,2,FALSE),""))</f>
        <v/>
      </c>
      <c r="L96" s="7">
        <f>IF($A96="","",IFERROR($J96*$K96/100,0))</f>
        <v/>
      </c>
      <c r="M96" s="6" t="n"/>
      <c r="N96" s="7">
        <f>IF($A96="","",$L96+$M96)</f>
        <v/>
      </c>
      <c r="O96" s="5" t="n"/>
      <c r="P96" s="9">
        <f>IF($A96="","",IF($O96&lt;&gt;"","Paid",IF(TODAY()&gt;$D96,"Overdue","Pending")))</f>
        <v/>
      </c>
      <c r="Q96" s="10">
        <f>IF($A96="","",IF($O96&lt;&gt;"",$O96-$D96,MAX(0,TODAY()-$D96)))</f>
        <v/>
      </c>
      <c r="R96" s="11" t="n"/>
    </row>
    <row r="97">
      <c r="A97" s="4" t="n"/>
      <c r="B97" s="5" t="n"/>
      <c r="C97" s="5" t="n"/>
      <c r="D97" s="5" t="n"/>
      <c r="E97" s="4" t="n"/>
      <c r="F97" s="4" t="n"/>
      <c r="G97" s="4" t="n"/>
      <c r="H97" s="6" t="n"/>
      <c r="I97" s="6" t="n"/>
      <c r="J97" s="12">
        <f>IF($A97="","",MAX(0,$H97-$I97))</f>
        <v/>
      </c>
      <c r="K97" s="13">
        <f>IF($A97="","",IFERROR(VLOOKUP($F97,'Summary Dashboard'!$J$6:$K$8,2,FALSE),""))</f>
        <v/>
      </c>
      <c r="L97" s="12">
        <f>IF($A97="","",IFERROR($J97*$K97/100,0))</f>
        <v/>
      </c>
      <c r="M97" s="6" t="n"/>
      <c r="N97" s="12">
        <f>IF($A97="","",$L97+$M97)</f>
        <v/>
      </c>
      <c r="O97" s="5" t="n"/>
      <c r="P97" s="14">
        <f>IF($A97="","",IF($O97&lt;&gt;"","Paid",IF(TODAY()&gt;$D97,"Overdue","Pending")))</f>
        <v/>
      </c>
      <c r="Q97" s="15">
        <f>IF($A97="","",IF($O97&lt;&gt;"",$O97-$D97,MAX(0,TODAY()-$D97)))</f>
        <v/>
      </c>
      <c r="R97" s="11" t="n"/>
    </row>
    <row r="98">
      <c r="A98" s="4" t="n"/>
      <c r="B98" s="5" t="n"/>
      <c r="C98" s="5" t="n"/>
      <c r="D98" s="5" t="n"/>
      <c r="E98" s="4" t="n"/>
      <c r="F98" s="4" t="n"/>
      <c r="G98" s="4" t="n"/>
      <c r="H98" s="6" t="n"/>
      <c r="I98" s="6" t="n"/>
      <c r="J98" s="7">
        <f>IF($A98="","",MAX(0,$H98-$I98))</f>
        <v/>
      </c>
      <c r="K98" s="8">
        <f>IF($A98="","",IFERROR(VLOOKUP($F98,'Summary Dashboard'!$J$6:$K$8,2,FALSE),""))</f>
        <v/>
      </c>
      <c r="L98" s="7">
        <f>IF($A98="","",IFERROR($J98*$K98/100,0))</f>
        <v/>
      </c>
      <c r="M98" s="6" t="n"/>
      <c r="N98" s="7">
        <f>IF($A98="","",$L98+$M98)</f>
        <v/>
      </c>
      <c r="O98" s="5" t="n"/>
      <c r="P98" s="9">
        <f>IF($A98="","",IF($O98&lt;&gt;"","Paid",IF(TODAY()&gt;$D98,"Overdue","Pending")))</f>
        <v/>
      </c>
      <c r="Q98" s="10">
        <f>IF($A98="","",IF($O98&lt;&gt;"",$O98-$D98,MAX(0,TODAY()-$D98)))</f>
        <v/>
      </c>
      <c r="R98" s="11" t="n"/>
    </row>
    <row r="99">
      <c r="A99" s="4" t="n"/>
      <c r="B99" s="5" t="n"/>
      <c r="C99" s="5" t="n"/>
      <c r="D99" s="5" t="n"/>
      <c r="E99" s="4" t="n"/>
      <c r="F99" s="4" t="n"/>
      <c r="G99" s="4" t="n"/>
      <c r="H99" s="6" t="n"/>
      <c r="I99" s="6" t="n"/>
      <c r="J99" s="12">
        <f>IF($A99="","",MAX(0,$H99-$I99))</f>
        <v/>
      </c>
      <c r="K99" s="13">
        <f>IF($A99="","",IFERROR(VLOOKUP($F99,'Summary Dashboard'!$J$6:$K$8,2,FALSE),""))</f>
        <v/>
      </c>
      <c r="L99" s="12">
        <f>IF($A99="","",IFERROR($J99*$K99/100,0))</f>
        <v/>
      </c>
      <c r="M99" s="6" t="n"/>
      <c r="N99" s="12">
        <f>IF($A99="","",$L99+$M99)</f>
        <v/>
      </c>
      <c r="O99" s="5" t="n"/>
      <c r="P99" s="14">
        <f>IF($A99="","",IF($O99&lt;&gt;"","Paid",IF(TODAY()&gt;$D99,"Overdue","Pending")))</f>
        <v/>
      </c>
      <c r="Q99" s="15">
        <f>IF($A99="","",IF($O99&lt;&gt;"",$O99-$D99,MAX(0,TODAY()-$D99)))</f>
        <v/>
      </c>
      <c r="R99" s="11" t="n"/>
    </row>
    <row r="100">
      <c r="A100" s="4" t="n"/>
      <c r="B100" s="5" t="n"/>
      <c r="C100" s="5" t="n"/>
      <c r="D100" s="5" t="n"/>
      <c r="E100" s="4" t="n"/>
      <c r="F100" s="4" t="n"/>
      <c r="G100" s="4" t="n"/>
      <c r="H100" s="6" t="n"/>
      <c r="I100" s="6" t="n"/>
      <c r="J100" s="7">
        <f>IF($A100="","",MAX(0,$H100-$I100))</f>
        <v/>
      </c>
      <c r="K100" s="8">
        <f>IF($A100="","",IFERROR(VLOOKUP($F100,'Summary Dashboard'!$J$6:$K$8,2,FALSE),""))</f>
        <v/>
      </c>
      <c r="L100" s="7">
        <f>IF($A100="","",IFERROR($J100*$K100/100,0))</f>
        <v/>
      </c>
      <c r="M100" s="6" t="n"/>
      <c r="N100" s="7">
        <f>IF($A100="","",$L100+$M100)</f>
        <v/>
      </c>
      <c r="O100" s="5" t="n"/>
      <c r="P100" s="9">
        <f>IF($A100="","",IF($O100&lt;&gt;"","Paid",IF(TODAY()&gt;$D100,"Overdue","Pending")))</f>
        <v/>
      </c>
      <c r="Q100" s="10">
        <f>IF($A100="","",IF($O100&lt;&gt;"",$O100-$D100,MAX(0,TODAY()-$D100)))</f>
        <v/>
      </c>
      <c r="R100" s="11" t="n"/>
    </row>
    <row r="101">
      <c r="A101" s="4" t="n"/>
      <c r="B101" s="5" t="n"/>
      <c r="C101" s="5" t="n"/>
      <c r="D101" s="5" t="n"/>
      <c r="E101" s="4" t="n"/>
      <c r="F101" s="4" t="n"/>
      <c r="G101" s="4" t="n"/>
      <c r="H101" s="6" t="n"/>
      <c r="I101" s="6" t="n"/>
      <c r="J101" s="12">
        <f>IF($A101="","",MAX(0,$H101-$I101))</f>
        <v/>
      </c>
      <c r="K101" s="13">
        <f>IF($A101="","",IFERROR(VLOOKUP($F101,'Summary Dashboard'!$J$6:$K$8,2,FALSE),""))</f>
        <v/>
      </c>
      <c r="L101" s="12">
        <f>IF($A101="","",IFERROR($J101*$K101/100,0))</f>
        <v/>
      </c>
      <c r="M101" s="6" t="n"/>
      <c r="N101" s="12">
        <f>IF($A101="","",$L101+$M101)</f>
        <v/>
      </c>
      <c r="O101" s="5" t="n"/>
      <c r="P101" s="14">
        <f>IF($A101="","",IF($O101&lt;&gt;"","Paid",IF(TODAY()&gt;$D101,"Overdue","Pending")))</f>
        <v/>
      </c>
      <c r="Q101" s="15">
        <f>IF($A101="","",IF($O101&lt;&gt;"",$O101-$D101,MAX(0,TODAY()-$D101)))</f>
        <v/>
      </c>
      <c r="R101" s="11" t="n"/>
    </row>
    <row r="102">
      <c r="A102" s="4" t="n"/>
      <c r="B102" s="5" t="n"/>
      <c r="C102" s="5" t="n"/>
      <c r="D102" s="5" t="n"/>
      <c r="E102" s="4" t="n"/>
      <c r="F102" s="4" t="n"/>
      <c r="G102" s="4" t="n"/>
      <c r="H102" s="6" t="n"/>
      <c r="I102" s="6" t="n"/>
      <c r="J102" s="7">
        <f>IF($A102="","",MAX(0,$H102-$I102))</f>
        <v/>
      </c>
      <c r="K102" s="8">
        <f>IF($A102="","",IFERROR(VLOOKUP($F102,'Summary Dashboard'!$J$6:$K$8,2,FALSE),""))</f>
        <v/>
      </c>
      <c r="L102" s="7">
        <f>IF($A102="","",IFERROR($J102*$K102/100,0))</f>
        <v/>
      </c>
      <c r="M102" s="6" t="n"/>
      <c r="N102" s="7">
        <f>IF($A102="","",$L102+$M102)</f>
        <v/>
      </c>
      <c r="O102" s="5" t="n"/>
      <c r="P102" s="9">
        <f>IF($A102="","",IF($O102&lt;&gt;"","Paid",IF(TODAY()&gt;$D102,"Overdue","Pending")))</f>
        <v/>
      </c>
      <c r="Q102" s="10">
        <f>IF($A102="","",IF($O102&lt;&gt;"",$O102-$D102,MAX(0,TODAY()-$D102)))</f>
        <v/>
      </c>
      <c r="R102" s="11" t="n"/>
    </row>
    <row r="103">
      <c r="A103" s="4" t="n"/>
      <c r="B103" s="5" t="n"/>
      <c r="C103" s="5" t="n"/>
      <c r="D103" s="5" t="n"/>
      <c r="E103" s="4" t="n"/>
      <c r="F103" s="4" t="n"/>
      <c r="G103" s="4" t="n"/>
      <c r="H103" s="6" t="n"/>
      <c r="I103" s="6" t="n"/>
      <c r="J103" s="12">
        <f>IF($A103="","",MAX(0,$H103-$I103))</f>
        <v/>
      </c>
      <c r="K103" s="13">
        <f>IF($A103="","",IFERROR(VLOOKUP($F103,'Summary Dashboard'!$J$6:$K$8,2,FALSE),""))</f>
        <v/>
      </c>
      <c r="L103" s="12">
        <f>IF($A103="","",IFERROR($J103*$K103/100,0))</f>
        <v/>
      </c>
      <c r="M103" s="6" t="n"/>
      <c r="N103" s="12">
        <f>IF($A103="","",$L103+$M103)</f>
        <v/>
      </c>
      <c r="O103" s="5" t="n"/>
      <c r="P103" s="14">
        <f>IF($A103="","",IF($O103&lt;&gt;"","Paid",IF(TODAY()&gt;$D103,"Overdue","Pending")))</f>
        <v/>
      </c>
      <c r="Q103" s="15">
        <f>IF($A103="","",IF($O103&lt;&gt;"",$O103-$D103,MAX(0,TODAY()-$D103)))</f>
        <v/>
      </c>
      <c r="R103" s="11" t="n"/>
    </row>
    <row r="104">
      <c r="A104" s="16" t="n"/>
      <c r="B104" s="16" t="n"/>
      <c r="C104" s="16" t="n"/>
      <c r="D104" s="16" t="n"/>
      <c r="E104" s="16" t="n"/>
      <c r="F104" s="16" t="inlineStr">
        <is>
          <t>Totals / average</t>
        </is>
      </c>
      <c r="G104" s="16" t="n"/>
      <c r="H104" s="17">
        <f>SUM(H4:H103)</f>
        <v/>
      </c>
      <c r="I104" s="16" t="n"/>
      <c r="J104" s="17">
        <f>SUM(J4:J103)</f>
        <v/>
      </c>
      <c r="K104" s="18">
        <f>IFERROR(AVERAGE(K4:K103),0)</f>
        <v/>
      </c>
      <c r="L104" s="17">
        <f>SUM(L4:L103)</f>
        <v/>
      </c>
      <c r="M104" s="16" t="n"/>
      <c r="N104" s="17">
        <f>SUM(N4:N103)</f>
        <v/>
      </c>
      <c r="O104" s="16" t="n"/>
      <c r="P104" s="16" t="n"/>
      <c r="Q104" s="16" t="n"/>
      <c r="R104" s="16" t="n"/>
    </row>
  </sheetData>
  <autoFilter ref="A3:R103"/>
  <mergeCells count="1">
    <mergeCell ref="A1:R1"/>
  </mergeCells>
  <conditionalFormatting sqref="P4:P103">
    <cfRule type="expression" priority="1" dxfId="0" stopIfTrue="1">
      <formula>$P4="Paid"</formula>
    </cfRule>
    <cfRule type="expression" priority="2" dxfId="1" stopIfTrue="1">
      <formula>$P4="Pending"</formula>
    </cfRule>
    <cfRule type="expression" priority="3" dxfId="2" stopIfTrue="1">
      <formula>$P4="Overdue"</formula>
    </cfRule>
  </conditionalFormatting>
  <conditionalFormatting sqref="M4:M103">
    <cfRule type="expression" priority="4" dxfId="3" stopIfTrue="0">
      <formula>M4&lt;0</formula>
    </cfRule>
  </conditionalFormatting>
  <dataValidations count="6">
    <dataValidation sqref="B4:D103" showErrorMessage="1" showInputMessage="1" allowBlank="1" errorTitle="Invalid date" error="Enter a valid calendar date." promptTitle="Enter a date" prompt="Use YYYY-MM-DD format." type="date" operator="between">
      <formula1>1</formula1>
      <formula2>99999</formula2>
    </dataValidation>
    <dataValidation sqref="O4:O103" showErrorMessage="1" showInputMessage="1" allowBlank="1" errorTitle="Invalid payment date" error="Enter a valid calendar date." promptTitle="Enter a payment date" prompt="Use YYYY-MM-DD format when a payment is made." type="date" operator="between">
      <formula1>1</formula1>
      <formula2>99999</formula2>
    </dataValidation>
    <dataValidation sqref="F4:F103" showErrorMessage="1" showInputMessage="1" allowBlank="1" errorTitle="Select a listed category" error="Use a category from the Summary Dashboard lookup table." promptTitle="Employee category" prompt="Select the category matching the current CNESST classification." type="list">
      <formula1>'Summary Dashboard'!$J$6:$J$8</formula1>
    </dataValidation>
    <dataValidation sqref="G4:G103" showErrorMessage="1" showInputMessage="1" allowBlank="1" promptTitle="City" prompt="Select a listed Canadian city or enter an appropriate location." type="list">
      <formula1>"Montréal,Québec City,Toronto,Laval,Longueuil,Gatineau,Sherbrooke,Trois-Rivières"</formula1>
    </dataValidation>
    <dataValidation sqref="H4:I103" showErrorMessage="1" showInputMessage="1" allowBlank="1" errorTitle="Enter a non-negative amount" error="Payroll amounts must be between $0 and $1,000,000." type="decimal" operator="between">
      <formula1>0</formula1>
      <formula2>1000000</formula2>
    </dataValidation>
    <dataValidation sqref="M4:M103" showErrorMessage="1" showInputMessage="1" allowBlank="1" errorTitle="Enter a valid adjustment" error="Adjustments may be positive or negative and must be within the permitted range." type="decimal" operator="between">
      <formula1>-1000000</formula1>
      <formula2>1000000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25" customWidth="1" min="4" max="4"/>
    <col width="18" customWidth="1" min="5" max="5"/>
    <col width="4" customWidth="1" min="6" max="6"/>
    <col width="14" customWidth="1" min="7" max="7"/>
    <col width="14" customWidth="1" min="8" max="8"/>
    <col width="14" customWidth="1" min="9" max="9"/>
    <col width="29" customWidth="1" min="10" max="10"/>
    <col width="16" customWidth="1" min="11" max="11"/>
  </cols>
  <sheetData>
    <row r="1" ht="28" customHeight="1">
      <c r="A1" s="1" t="inlineStr">
        <is>
          <t>CNESST Remittance Summary Dashboard — 2026</t>
        </is>
      </c>
    </row>
    <row r="2">
      <c r="A2" s="2" t="inlineStr">
        <is>
          <t>Management summary based on the full prepared remittance range. Review rates and payment status regularly.</t>
        </is>
      </c>
    </row>
    <row r="3" ht="34" customHeight="1">
      <c r="J3" s="19" t="inlineStr">
        <is>
          <t>Illustrative rate inputs — confirm against the employer’s current CNESST assessment documentation.</t>
        </is>
      </c>
    </row>
    <row r="4">
      <c r="A4" s="20" t="inlineStr">
        <is>
          <t>Total gross payroll</t>
        </is>
      </c>
      <c r="B4" s="21">
        <f>SUM('CNESST Remittances'!$H$4:$H$103)</f>
        <v/>
      </c>
      <c r="D4" s="20" t="inlineStr">
        <is>
          <t>Amount paid</t>
        </is>
      </c>
      <c r="E4" s="21">
        <f>SUMIF('CNESST Remittances'!$P$4:$P$103,"Paid",'CNESST Remittances'!$N$4:$N$103)</f>
        <v/>
      </c>
    </row>
    <row r="5">
      <c r="A5" s="20" t="inlineStr">
        <is>
          <t>Total assessable payroll</t>
        </is>
      </c>
      <c r="B5" s="21">
        <f>SUM('CNESST Remittances'!$J$4:$J$103)</f>
        <v/>
      </c>
      <c r="D5" s="20" t="inlineStr">
        <is>
          <t>Outstanding balance</t>
        </is>
      </c>
      <c r="E5" s="21">
        <f>SUMIF('CNESST Remittances'!$P$4:$P$103,"&lt;&gt;Paid",'CNESST Remittances'!$N$4:$N$103)</f>
        <v/>
      </c>
      <c r="J5" s="3" t="inlineStr">
        <is>
          <t>Employee Category</t>
        </is>
      </c>
      <c r="K5" s="3" t="inlineStr">
        <is>
          <t>Rate per $100</t>
        </is>
      </c>
    </row>
    <row r="6">
      <c r="A6" s="20" t="inlineStr">
        <is>
          <t>Estimated CNESST premiums</t>
        </is>
      </c>
      <c r="B6" s="21">
        <f>SUM('CNESST Remittances'!$L$4:$L$103)</f>
        <v/>
      </c>
      <c r="D6" s="20" t="inlineStr">
        <is>
          <t>Average CNESST rate per $100</t>
        </is>
      </c>
      <c r="E6" s="22">
        <f>IFERROR(AVERAGE('CNESST Remittances'!$K$4:$K$103),0)</f>
        <v/>
      </c>
      <c r="J6" s="9" t="inlineStr">
        <is>
          <t>Office and administration</t>
        </is>
      </c>
      <c r="K6" s="23" t="n">
        <v>1.25</v>
      </c>
    </row>
    <row r="7">
      <c r="A7" s="20" t="inlineStr">
        <is>
          <t>Total amount due</t>
        </is>
      </c>
      <c r="B7" s="21">
        <f>SUM('CNESST Remittances'!$N$4:$N$103)</f>
        <v/>
      </c>
      <c r="D7" s="20" t="inlineStr">
        <is>
          <t>Number of overdue remittances</t>
        </is>
      </c>
      <c r="E7" s="24">
        <f>COUNTIF('CNESST Remittances'!$P$4:$P$103,"Overdue")</f>
        <v/>
      </c>
      <c r="J7" s="9" t="inlineStr">
        <is>
          <t>General operations</t>
        </is>
      </c>
      <c r="K7" s="23" t="n">
        <v>1.65</v>
      </c>
    </row>
    <row r="8">
      <c r="J8" s="9" t="inlineStr">
        <is>
          <t>Higher-risk field work</t>
        </is>
      </c>
      <c r="K8" s="23" t="n">
        <v>2.1</v>
      </c>
    </row>
    <row r="9">
      <c r="A9" s="20" t="inlineStr">
        <is>
          <t>Paid percentage</t>
        </is>
      </c>
      <c r="B9" s="25">
        <f>IFERROR(COUNTIF('CNESST Remittances'!$P$4:$P$103,"Paid")/COUNTA('CNESST Remittances'!$A$4:$A$103),0)</f>
        <v/>
      </c>
    </row>
    <row r="10"/>
    <row r="11"/>
    <row r="12">
      <c r="A12" s="3" t="inlineStr">
        <is>
          <t>Payment Status</t>
        </is>
      </c>
      <c r="B12" s="3" t="inlineStr">
        <is>
          <t>Remittance Count</t>
        </is>
      </c>
      <c r="C12" s="3" t="inlineStr">
        <is>
          <t>Amount Due (CAD)</t>
        </is>
      </c>
    </row>
    <row r="13">
      <c r="A13" s="9" t="inlineStr">
        <is>
          <t>Paid</t>
        </is>
      </c>
      <c r="B13" s="26">
        <f>COUNTIF('CNESST Remittances'!$P$4:$P$103,$A13)</f>
        <v/>
      </c>
      <c r="C13" s="27">
        <f>SUMIF('CNESST Remittances'!$P$4:$P$103,$A13,'CNESST Remittances'!$N$4:$N$103)</f>
        <v/>
      </c>
    </row>
    <row r="14">
      <c r="A14" s="14" t="inlineStr">
        <is>
          <t>Pending</t>
        </is>
      </c>
      <c r="B14" s="28">
        <f>COUNTIF('CNESST Remittances'!$P$4:$P$103,$A14)</f>
        <v/>
      </c>
      <c r="C14" s="29">
        <f>SUMIF('CNESST Remittances'!$P$4:$P$103,$A14,'CNESST Remittances'!$N$4:$N$103)</f>
        <v/>
      </c>
    </row>
    <row r="15">
      <c r="A15" s="9" t="inlineStr">
        <is>
          <t>Overdue</t>
        </is>
      </c>
      <c r="B15" s="26">
        <f>COUNTIF('CNESST Remittances'!$P$4:$P$103,$A15)</f>
        <v/>
      </c>
      <c r="C15" s="27">
        <f>SUMIF('CNESST Remittances'!$P$4:$P$103,$A15,'CNESST Remittances'!$N$4:$N$103)</f>
        <v/>
      </c>
    </row>
  </sheetData>
  <mergeCells count="1">
    <mergeCell ref="A1:K1"/>
  </mergeCells>
  <dataValidations count="1">
    <dataValidation sqref="K6:K8" showErrorMessage="1" showInputMessage="1" allowBlank="0" errorTitle="Enter an illustrative rate" error="Enter a numeric rate per $100 between 0.00 and 100.00." type="decimal" operator="between">
      <formula1>0</formula1>
      <formula2>100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88" customWidth="1" min="2" max="2"/>
    <col width="4" customWidth="1" min="3" max="3"/>
    <col width="16" customWidth="1" min="4" max="4"/>
    <col width="3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CNESST Remittance Workbook — Instructions and Important Notes</t>
        </is>
      </c>
    </row>
    <row r="2"/>
    <row r="3" ht="38" customHeight="1">
      <c r="A3" s="20" t="inlineStr">
        <is>
          <t>Important notice</t>
        </is>
      </c>
      <c r="B3" s="30" t="inlineStr">
        <is>
          <t>This workbook is a tracking template only. It does not replace CNESST guidance, professional payroll advice, accounting advice, or legal advice.</t>
        </is>
      </c>
    </row>
    <row r="4"/>
    <row r="5">
      <c r="A5" s="3" t="inlineStr">
        <is>
          <t>Step</t>
        </is>
      </c>
      <c r="B5" s="3" t="inlineStr">
        <is>
          <t>Guidance</t>
        </is>
      </c>
      <c r="D5" s="31" t="inlineStr">
        <is>
          <t>Colour key</t>
        </is>
      </c>
    </row>
    <row r="6" ht="48" customHeight="1">
      <c r="A6" s="32" t="inlineStr">
        <is>
          <t>Enter yellow cells</t>
        </is>
      </c>
      <c r="B6" s="32" t="inlineStr">
        <is>
          <t>On CNESST Remittances, enter remittance IDs, payroll period dates, due dates, employee or payroll groups, employee categories, cities, gross payroll, non-assessable payroll, adjustments, payment dates, and notes in pale yellow cells.</t>
        </is>
      </c>
      <c r="D6" s="33" t="inlineStr">
        <is>
          <t>Yellow</t>
        </is>
      </c>
      <c r="E6" s="34" t="inlineStr">
        <is>
          <t>Editable input cell</t>
        </is>
      </c>
    </row>
    <row r="7" ht="48" customHeight="1">
      <c r="A7" s="35" t="inlineStr">
        <is>
          <t>Use employee categories</t>
        </is>
      </c>
      <c r="B7" s="35" t="inlineStr">
        <is>
          <t>Choose an employee category from the dropdown list. The rate is retrieved from the illustrative rate table on Summary Dashboard using a lookup formula.</t>
        </is>
      </c>
      <c r="D7" s="36" t="inlineStr">
        <is>
          <t>Green</t>
        </is>
      </c>
      <c r="E7" s="34" t="inlineStr">
        <is>
          <t>Paid remittance status</t>
        </is>
      </c>
    </row>
    <row r="8" ht="48" customHeight="1">
      <c r="A8" s="32" t="inlineStr">
        <is>
          <t>Confirm CNESST rates</t>
        </is>
      </c>
      <c r="B8" s="32" t="inlineStr">
        <is>
          <t>Confirm the employer’s applicable CNESST classification and rate using the current CNESST assessment notice. The illustrative rates in this workbook must be reviewed and updated before use.</t>
        </is>
      </c>
      <c r="D8" s="37" t="inlineStr">
        <is>
          <t>Amber</t>
        </is>
      </c>
      <c r="E8" s="34" t="inlineStr">
        <is>
          <t>Pending remittance status</t>
        </is>
      </c>
    </row>
    <row r="9" ht="48" customHeight="1">
      <c r="A9" s="35" t="inlineStr">
        <is>
          <t>Review payment status</t>
        </is>
      </c>
      <c r="B9" s="35" t="inlineStr">
        <is>
          <t>Payment status and days outstanding are calculated from the due date and payment date. Review Pending and Overdue remittances regularly and retain payment confirmations.</t>
        </is>
      </c>
      <c r="D9" s="38" t="inlineStr">
        <is>
          <t>Red</t>
        </is>
      </c>
      <c r="E9" s="34" t="inlineStr">
        <is>
          <t>Overdue status or negative adjustment alert</t>
        </is>
      </c>
    </row>
    <row r="10" ht="48" customHeight="1">
      <c r="A10" s="32" t="inlineStr">
        <is>
          <t>Maintain supporting records</t>
        </is>
      </c>
      <c r="B10" s="32" t="inlineStr">
        <is>
          <t>Keep payroll registers, assessable wage support, adjustment documentation, CNESST correspondence, remittance confirmations, and internal approval records.</t>
        </is>
      </c>
    </row>
    <row r="11" ht="48" customHeight="1">
      <c r="A11" s="35" t="inlineStr">
        <is>
          <t>Consider related obligations</t>
        </is>
      </c>
      <c r="B11" s="35" t="inlineStr">
        <is>
          <t>Consider Québec payroll source deductions, GST/QST where relevant, CRA payroll records, and year-end reporting requirements such as T4 and T4A slips.</t>
        </is>
      </c>
    </row>
    <row r="12" ht="48" customHeight="1">
      <c r="A12" s="32" t="inlineStr">
        <is>
          <t>Use professional advice</t>
        </is>
      </c>
      <c r="B12" s="32" t="inlineStr">
        <is>
          <t>Seek qualified payroll, accounting, tax, or legal advice where classifications, remittance requirements, deadlines, or reporting obligations are uncertain.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2026-10-26T14:05:13Z</dcterms:created>
  <dcterms:modified xmlns:dcterms="http://purl.org/dc/terms/" xmlns:xsi="http://www.w3.org/2001/XMLSchema-instance" xsi:type="dcterms:W3CDTF">2026-10-26T14:05:13Z</dcterms:modified>
</cp:coreProperties>
</file>