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perating Budget" sheetId="1" state="visible" r:id="rId1"/>
    <sheet xmlns:r="http://schemas.openxmlformats.org/officeDocument/2006/relationships" name="Dashboard" sheetId="2" state="visible" r:id="rId2"/>
    <sheet xmlns:r="http://schemas.openxmlformats.org/officeDocument/2006/relationships" name="Instructions" sheetId="3" state="visible" r:id="rId3"/>
  </sheets>
  <definedNames/>
  <calcPr calcId="124519" fullCalcOnLoad="1"/>
</workbook>
</file>

<file path=xl/styles.xml><?xml version="1.0" encoding="utf-8"?>
<styleSheet xmlns="http://schemas.openxmlformats.org/spreadsheetml/2006/main">
  <numFmts count="3">
    <numFmt numFmtId="164" formatCode="yyyy-mm-dd"/>
    <numFmt numFmtId="165" formatCode="$#,##0.00"/>
    <numFmt numFmtId="166" formatCode="0.0%"/>
  </numFmts>
  <fonts count="7">
    <font>
      <name val="Calibri"/>
      <family val="2"/>
      <color theme="1"/>
      <sz val="11"/>
      <scheme val="minor"/>
    </font>
    <font>
      <b val="1"/>
      <color rgb="001E293B"/>
      <sz val="14"/>
    </font>
    <font>
      <b val="1"/>
      <color rgb="00FFFFFF"/>
      <sz val="11"/>
    </font>
    <font>
      <b val="1"/>
    </font>
    <font>
      <b val="1"/>
      <color rgb="0016A34A"/>
    </font>
    <font>
      <b val="1"/>
      <color rgb="00DC2626"/>
    </font>
    <font>
      <i val="1"/>
      <sz val="9"/>
    </font>
  </fonts>
  <fills count="6">
    <fill>
      <patternFill/>
    </fill>
    <fill>
      <patternFill patternType="gray125"/>
    </fill>
    <fill>
      <patternFill patternType="solid">
        <fgColor rgb="00F8FAFC"/>
      </patternFill>
    </fill>
    <fill>
      <patternFill patternType="solid">
        <fgColor rgb="001E293B"/>
      </patternFill>
    </fill>
    <fill>
      <patternFill patternType="solid">
        <fgColor rgb="00FFFBEB"/>
      </patternFill>
    </fill>
    <fill>
      <patternFill patternType="solid">
        <fgColor rgb="00C8102E"/>
      </patternFill>
    </fill>
  </fills>
  <borders count="6">
    <border>
      <left/>
      <right/>
      <top/>
      <bottom/>
      <diagonal/>
    </border>
    <border>
      <left style="thin">
        <color rgb="00D1D5DB"/>
      </left>
      <right style="thin">
        <color rgb="00D1D5DB"/>
      </right>
      <top style="thin">
        <color rgb="00D1D5DB"/>
      </top>
      <bottom style="thin">
        <color rgb="00D1D5DB"/>
      </bottom>
    </border>
    <border>
      <left/>
      <right/>
      <top style="thin">
        <color rgb="00D1D5DB"/>
      </top>
      <bottom/>
      <diagonal/>
    </border>
    <border>
      <left/>
      <right style="thin">
        <color rgb="00D1D5DB"/>
      </right>
      <top style="thin">
        <color rgb="00D1D5DB"/>
      </top>
      <bottom/>
      <diagonal/>
    </border>
    <border>
      <left/>
      <right/>
      <top style="thin">
        <color rgb="00D1D5DB"/>
      </top>
      <bottom style="thin">
        <color rgb="00D1D5DB"/>
      </bottom>
      <diagonal/>
    </border>
    <border>
      <left/>
      <right style="thin">
        <color rgb="00D1D5DB"/>
      </right>
      <top style="thin">
        <color rgb="00D1D5DB"/>
      </top>
      <bottom style="thin">
        <color rgb="00D1D5DB"/>
      </bottom>
      <diagonal/>
    </border>
  </borders>
  <cellStyleXfs count="1">
    <xf numFmtId="0" fontId="0" fillId="0" borderId="0"/>
  </cellStyleXfs>
  <cellXfs count="36">
    <xf numFmtId="0" fontId="0" fillId="0" borderId="0" pivotButton="0" quotePrefix="0" xfId="0"/>
    <xf numFmtId="0" fontId="1" fillId="2" borderId="0" applyAlignment="1" pivotButton="0" quotePrefix="0" xfId="0">
      <alignment horizontal="center" vertical="center" wrapText="1"/>
    </xf>
    <xf numFmtId="0" fontId="2" fillId="3" borderId="1" applyAlignment="1" pivotButton="0" quotePrefix="0" xfId="0">
      <alignment horizontal="center" vertical="center" wrapText="1"/>
    </xf>
    <xf numFmtId="0" fontId="0" fillId="2" borderId="1" applyAlignment="1" pivotButton="0" quotePrefix="0" xfId="0">
      <alignment horizontal="center" vertical="center" wrapText="1"/>
    </xf>
    <xf numFmtId="164" fontId="0" fillId="2" borderId="1" applyAlignment="1" pivotButton="0" quotePrefix="0" xfId="0">
      <alignment horizontal="center" vertical="center" wrapText="1"/>
    </xf>
    <xf numFmtId="0" fontId="0" fillId="2" borderId="1" applyAlignment="1" pivotButton="0" quotePrefix="0" xfId="0">
      <alignment horizontal="left" vertical="center" wrapText="1"/>
    </xf>
    <xf numFmtId="165" fontId="0" fillId="4" borderId="1" applyAlignment="1" pivotButton="0" quotePrefix="0" xfId="0">
      <alignment horizontal="right" vertical="center"/>
    </xf>
    <xf numFmtId="165" fontId="0" fillId="2" borderId="1" applyAlignment="1" pivotButton="0" quotePrefix="0" xfId="0">
      <alignment horizontal="right" vertical="center"/>
    </xf>
    <xf numFmtId="166" fontId="0" fillId="2" borderId="1" applyAlignment="1" pivotButton="0" quotePrefix="0" xfId="0">
      <alignment horizontal="center" vertical="center" wrapText="1"/>
    </xf>
    <xf numFmtId="0" fontId="0" fillId="0" borderId="1" applyAlignment="1" pivotButton="0" quotePrefix="0" xfId="0">
      <alignment horizontal="center" vertical="center" wrapText="1"/>
    </xf>
    <xf numFmtId="164" fontId="0" fillId="0" borderId="1" applyAlignment="1" pivotButton="0" quotePrefix="0" xfId="0">
      <alignment horizontal="center" vertical="center" wrapText="1"/>
    </xf>
    <xf numFmtId="0" fontId="0" fillId="0" borderId="1" applyAlignment="1" pivotButton="0" quotePrefix="0" xfId="0">
      <alignment horizontal="left" vertical="center" wrapText="1"/>
    </xf>
    <xf numFmtId="165" fontId="0" fillId="0" borderId="1" applyAlignment="1" pivotButton="0" quotePrefix="0" xfId="0">
      <alignment horizontal="right" vertical="center"/>
    </xf>
    <xf numFmtId="166" fontId="0" fillId="0" borderId="1" applyAlignment="1" pivotButton="0" quotePrefix="0" xfId="0">
      <alignment horizontal="center" vertical="center" wrapText="1"/>
    </xf>
    <xf numFmtId="0" fontId="2" fillId="5" borderId="1" pivotButton="0" quotePrefix="0" xfId="0"/>
    <xf numFmtId="0" fontId="2" fillId="5" borderId="1" applyAlignment="1" pivotButton="0" quotePrefix="0" xfId="0">
      <alignment horizontal="left" vertical="center" wrapText="1"/>
    </xf>
    <xf numFmtId="165" fontId="2" fillId="5" borderId="1" applyAlignment="1" pivotButton="0" quotePrefix="0" xfId="0">
      <alignment horizontal="right" vertical="center"/>
    </xf>
    <xf numFmtId="0" fontId="3" fillId="0" borderId="0" pivotButton="0" quotePrefix="0" xfId="0"/>
    <xf numFmtId="165" fontId="3" fillId="0" borderId="0" applyAlignment="1" pivotButton="0" quotePrefix="0" xfId="0">
      <alignment horizontal="right" vertical="center"/>
    </xf>
    <xf numFmtId="0" fontId="4" fillId="0" borderId="0" pivotButton="0" quotePrefix="0" xfId="0"/>
    <xf numFmtId="0" fontId="5" fillId="0" borderId="0" pivotButton="0" quotePrefix="0" xfId="0"/>
    <xf numFmtId="0" fontId="2" fillId="5" borderId="0" pivotButton="0" quotePrefix="0" xfId="0"/>
    <xf numFmtId="165" fontId="3" fillId="2" borderId="1" applyAlignment="1" pivotButton="0" quotePrefix="0" xfId="0">
      <alignment horizontal="right" vertical="center"/>
    </xf>
    <xf numFmtId="165" fontId="3" fillId="0" borderId="1" applyAlignment="1" pivotButton="0" quotePrefix="0" xfId="0">
      <alignment horizontal="right" vertical="center"/>
    </xf>
    <xf numFmtId="166" fontId="0" fillId="4" borderId="1" applyAlignment="1" pivotButton="0" quotePrefix="0" xfId="0">
      <alignment horizontal="center" vertical="center" wrapText="1"/>
    </xf>
    <xf numFmtId="1" fontId="3" fillId="2" borderId="1" applyAlignment="1" pivotButton="0" quotePrefix="0" xfId="0">
      <alignment horizontal="right" vertical="center"/>
    </xf>
    <xf numFmtId="166" fontId="3" fillId="0" borderId="1" applyAlignment="1" pivotButton="0" quotePrefix="0" xfId="0">
      <alignment horizontal="right" vertical="center"/>
    </xf>
    <xf numFmtId="1" fontId="3" fillId="4" borderId="1" applyAlignment="1" pivotButton="0" quotePrefix="0" xfId="0">
      <alignment horizontal="right" vertical="center"/>
    </xf>
    <xf numFmtId="165" fontId="3" fillId="4" borderId="1" applyAlignment="1" pivotButton="0" quotePrefix="0" xfId="0">
      <alignment horizontal="right" vertical="center"/>
    </xf>
    <xf numFmtId="166" fontId="3" fillId="4" borderId="1" applyAlignment="1" pivotButton="0" quotePrefix="0" xfId="0">
      <alignment horizontal="right" vertical="center"/>
    </xf>
    <xf numFmtId="0" fontId="6" fillId="0" borderId="0" pivotButton="0" quotePrefix="0" xfId="0"/>
    <xf numFmtId="0" fontId="2" fillId="3" borderId="1" pivotButton="0" quotePrefix="0" xfId="0"/>
    <xf numFmtId="0" fontId="0" fillId="0" borderId="1" pivotButton="0" quotePrefix="0" xfId="0"/>
    <xf numFmtId="165" fontId="0" fillId="0" borderId="1" pivotButton="0" quotePrefix="0" xfId="0"/>
    <xf numFmtId="0" fontId="0" fillId="0" borderId="4" pivotButton="0" quotePrefix="0" xfId="0"/>
    <xf numFmtId="0" fontId="0" fillId="0" borderId="5"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Annual Budget by Expense Item (CAD)</a:t>
            </a:r>
          </a:p>
        </rich>
      </tx>
    </title>
    <plotArea>
      <barChart>
        <barDir val="col"/>
        <grouping val="clustered"/>
        <ser>
          <idx val="0"/>
          <order val="0"/>
          <tx>
            <strRef>
              <f>'Operating Budget'!L2</f>
            </strRef>
          </tx>
          <spPr>
            <a:solidFill xmlns:a="http://schemas.openxmlformats.org/drawingml/2006/main">
              <a:srgbClr val="1E293B"/>
            </a:solidFill>
            <a:ln xmlns:a="http://schemas.openxmlformats.org/drawingml/2006/main">
              <a:prstDash val="solid"/>
            </a:ln>
          </spPr>
          <cat>
            <numRef>
              <f>'Operating Budget'!$D$3:$D$12</f>
            </numRef>
          </cat>
          <val>
            <numRef>
              <f>'Operating Budget'!$L$3:$L$12</f>
            </numRef>
          </val>
        </ser>
        <gapWidth val="150"/>
        <axId val="10"/>
        <axId val="100"/>
      </barChart>
      <catAx>
        <axId val="10"/>
        <scaling>
          <orientation val="minMax"/>
        </scaling>
        <axPos val="l"/>
        <title>
          <tx>
            <rich>
              <a:bodyPr xmlns:a="http://schemas.openxmlformats.org/drawingml/2006/main"/>
              <a:p xmlns:a="http://schemas.openxmlformats.org/drawingml/2006/main">
                <a:pPr>
                  <a:defRPr/>
                </a:pPr>
                <a:r>
                  <a:t>Expense Item</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Annual Budget (CAD)</a:t>
                </a:r>
              </a:p>
            </rich>
          </tx>
        </title>
        <majorTickMark val="none"/>
        <minorTickMark val="none"/>
        <crossAx val="10"/>
      </valAx>
    </plotArea>
    <legend>
      <legendPos val="r"/>
    </legend>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Annual Budget Distribution by Category</a:t>
            </a:r>
          </a:p>
        </rich>
      </tx>
    </title>
    <plotArea>
      <pieChart>
        <varyColors val="1"/>
        <ser>
          <idx val="0"/>
          <order val="0"/>
          <tx>
            <strRef>
              <f>'Operating Budget'!L2</f>
            </strRef>
          </tx>
          <spPr>
            <a:ln xmlns:a="http://schemas.openxmlformats.org/drawingml/2006/main">
              <a:prstDash val="solid"/>
            </a:ln>
          </spPr>
          <cat>
            <numRef>
              <f>'Operating Budget'!$C$3:$C$12</f>
            </numRef>
          </cat>
          <val>
            <numRef>
              <f>'Operating Budget'!$L$3:$L$12</f>
            </numRef>
          </val>
        </ser>
        <firstSliceAng val="0"/>
      </pieChart>
    </plotArea>
    <legend>
      <legendPos val="r"/>
    </legend>
    <plotVisOnly val="1"/>
    <dispBlanksAs val="gap"/>
  </chart>
</chartSpace>
</file>

<file path=xl/charts/chart3.xml><?xml version="1.0" encoding="utf-8"?>
<chartSpace xmlns="http://schemas.openxmlformats.org/drawingml/2006/chart">
  <chart>
    <title>
      <tx>
        <rich>
          <a:bodyPr xmlns:a="http://schemas.openxmlformats.org/drawingml/2006/main"/>
          <a:p xmlns:a="http://schemas.openxmlformats.org/drawingml/2006/main">
            <a:pPr>
              <a:defRPr/>
            </a:pPr>
            <a:r>
              <a:t>Monthly Operating Fee per Unit (CAD)</a:t>
            </a:r>
          </a:p>
        </rich>
      </tx>
    </title>
    <plotArea>
      <lineChart>
        <grouping val="standard"/>
        <ser>
          <idx val="0"/>
          <order val="0"/>
          <tx>
            <strRef>
              <f>'Dashboard'!B43</f>
            </strRef>
          </tx>
          <spPr>
            <a:ln xmlns:a="http://schemas.openxmlformats.org/drawingml/2006/main">
              <a:prstDash val="solid"/>
            </a:ln>
          </spPr>
          <marker>
            <symbol val="none"/>
            <spPr>
              <a:ln xmlns:a="http://schemas.openxmlformats.org/drawingml/2006/main">
                <a:prstDash val="solid"/>
              </a:ln>
            </spPr>
          </marker>
          <cat>
            <numRef>
              <f>'Dashboard'!$A$44:$A$46</f>
            </numRef>
          </cat>
          <val>
            <numRef>
              <f>'Dashboard'!$B$44:$B$46</f>
            </numRef>
          </val>
        </ser>
        <axId val="10"/>
        <axId val="100"/>
      </lineChart>
      <catAx>
        <axId val="10"/>
        <scaling>
          <orientation val="minMax"/>
        </scaling>
        <axPos val="l"/>
        <majorTickMark val="none"/>
        <minorTickMark val="none"/>
        <crossAx val="100"/>
        <lblOffset val="100"/>
      </catAx>
      <valAx>
        <axId val="100"/>
        <scaling>
          <orientation val="minMax"/>
        </scaling>
        <axPos val="l"/>
        <majorGridlines/>
        <majorTickMark val="none"/>
        <minorTickMark val="none"/>
        <crossAx val="10"/>
      </valAx>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 Type="http://schemas.openxmlformats.org/officeDocument/2006/relationships/chart" Target="/xl/charts/chart3.xml" Id="rId3"/></Relationships>
</file>

<file path=xl/drawings/drawing1.xml><?xml version="1.0" encoding="utf-8"?>
<wsDr xmlns="http://schemas.openxmlformats.org/drawingml/2006/spreadsheetDrawing">
  <oneCellAnchor>
    <from>
      <col>0</col>
      <colOff>0</colOff>
      <row>20</row>
      <rowOff>0</rowOff>
    </from>
    <ext cx="7920000" cy="396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11</col>
      <colOff>0</colOff>
      <row>20</row>
      <rowOff>0</rowOff>
    </from>
    <ext cx="6480000" cy="396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oneCellAnchor>
    <from>
      <col>0</col>
      <colOff>0</colOff>
      <row>47</row>
      <rowOff>0</rowOff>
    </from>
    <ext cx="5040000" cy="3240000"/>
    <graphicFrame>
      <nvGraphicFramePr>
        <cNvPr id="3" name="Chart 3"/>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3"/>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O17"/>
  <sheetViews>
    <sheetView workbookViewId="0">
      <pane ySplit="2" topLeftCell="A3" activePane="bottomLeft" state="frozen"/>
      <selection pane="bottomLeft" activeCell="A1" sqref="A1"/>
    </sheetView>
  </sheetViews>
  <sheetFormatPr baseColWidth="8" defaultRowHeight="15"/>
  <cols>
    <col width="11" customWidth="1" min="1" max="1"/>
    <col width="13" customWidth="1" min="2" max="2"/>
    <col width="24" customWidth="1" min="3" max="3"/>
    <col width="24" customWidth="1" min="4" max="4"/>
    <col width="26" customWidth="1" min="5" max="5"/>
    <col width="14" customWidth="1" min="6" max="6"/>
    <col width="17" customWidth="1" min="7" max="7"/>
    <col width="15" customWidth="1" min="8" max="8"/>
    <col width="16" customWidth="1" min="9" max="9"/>
    <col width="11" customWidth="1" min="10" max="10"/>
    <col width="14" customWidth="1" min="11" max="11"/>
    <col width="16" customWidth="1" min="12" max="12"/>
    <col width="14" customWidth="1" min="13" max="13"/>
    <col width="13" customWidth="1" min="14" max="14"/>
    <col width="18" customWidth="1" min="15" max="15"/>
  </cols>
  <sheetData>
    <row r="1" ht="24" customHeight="1">
      <c r="A1" s="1" t="inlineStr">
        <is>
          <t>Condo Corporation Operating Budget — Fiscal Year 2026 (CAD)</t>
        </is>
      </c>
    </row>
    <row r="2" ht="42" customHeight="1">
      <c r="A2" s="2" t="inlineStr">
        <is>
          <t>Budget Year</t>
        </is>
      </c>
      <c r="B2" s="2" t="inlineStr">
        <is>
          <t>Invoice Date</t>
        </is>
      </c>
      <c r="C2" s="2" t="inlineStr">
        <is>
          <t>Expense Category</t>
        </is>
      </c>
      <c r="D2" s="2" t="inlineStr">
        <is>
          <t>Expense Item</t>
        </is>
      </c>
      <c r="E2" s="2" t="inlineStr">
        <is>
          <t>Vendor / Service Provider</t>
        </is>
      </c>
      <c r="F2" s="2" t="inlineStr">
        <is>
          <t>Canadian City</t>
        </is>
      </c>
      <c r="G2" s="2" t="inlineStr">
        <is>
          <t>Frequency</t>
        </is>
      </c>
      <c r="H2" s="2" t="inlineStr">
        <is>
          <t>Monthly Budget (CAD)</t>
        </is>
      </c>
      <c r="I2" s="2" t="inlineStr">
        <is>
          <t>Annual Budget Before Tax (CAD)</t>
        </is>
      </c>
      <c r="J2" s="2" t="inlineStr">
        <is>
          <t>GST/HST Rate</t>
        </is>
      </c>
      <c r="K2" s="2" t="inlineStr">
        <is>
          <t>Estimated Tax (CAD)</t>
        </is>
      </c>
      <c r="L2" s="2" t="inlineStr">
        <is>
          <t>Total Annual Budget (CAD)</t>
        </is>
      </c>
      <c r="M2" s="2" t="inlineStr">
        <is>
          <t>Actual YTD (CAD)</t>
        </is>
      </c>
      <c r="N2" s="2" t="inlineStr">
        <is>
          <t>Variance (CAD)</t>
        </is>
      </c>
      <c r="O2" s="2" t="inlineStr">
        <is>
          <t>Status</t>
        </is>
      </c>
    </row>
    <row r="3">
      <c r="A3" s="3" t="n">
        <v>2026</v>
      </c>
      <c r="B3" s="4" t="n">
        <v>46027</v>
      </c>
      <c r="C3" s="5" t="inlineStr">
        <is>
          <t>Landscaping</t>
        </is>
      </c>
      <c r="D3" s="5" t="inlineStr">
        <is>
          <t>Landscaping</t>
        </is>
      </c>
      <c r="E3" s="5" t="inlineStr">
        <is>
          <t>GreenLine Groundskeeping</t>
        </is>
      </c>
      <c r="F3" s="5" t="inlineStr">
        <is>
          <t>Toronto</t>
        </is>
      </c>
      <c r="G3" s="5" t="inlineStr">
        <is>
          <t>Monthly contract</t>
        </is>
      </c>
      <c r="H3" s="6" t="n">
        <v>2400</v>
      </c>
      <c r="I3" s="7">
        <f>H3*12</f>
        <v/>
      </c>
      <c r="J3" s="8">
        <f>IFERROR(VLOOKUP(C3,Dashboard!$J$5:$K$14,2,FALSE),0)</f>
        <v/>
      </c>
      <c r="K3" s="7">
        <f>I3*J3</f>
        <v/>
      </c>
      <c r="L3" s="7">
        <f>I3+K3</f>
        <v/>
      </c>
      <c r="M3" s="6" t="n">
        <v>20800</v>
      </c>
      <c r="N3" s="7">
        <f>L3-M3</f>
        <v/>
      </c>
      <c r="O3" s="5">
        <f>IF(N3&gt;=0,"Under / On Budget","Over Budget")</f>
        <v/>
      </c>
    </row>
    <row r="4">
      <c r="A4" s="9" t="n">
        <v>2026</v>
      </c>
      <c r="B4" s="10" t="n">
        <v>46029</v>
      </c>
      <c r="C4" s="11" t="inlineStr">
        <is>
          <t>Janitorial Services</t>
        </is>
      </c>
      <c r="D4" s="11" t="inlineStr">
        <is>
          <t>Janitorial Services</t>
        </is>
      </c>
      <c r="E4" s="11" t="inlineStr">
        <is>
          <t>CleanCore Facilities</t>
        </is>
      </c>
      <c r="F4" s="11" t="inlineStr">
        <is>
          <t>Vancouver</t>
        </is>
      </c>
      <c r="G4" s="11" t="inlineStr">
        <is>
          <t>Monthly contract</t>
        </is>
      </c>
      <c r="H4" s="6" t="n">
        <v>3100</v>
      </c>
      <c r="I4" s="12">
        <f>H4*12</f>
        <v/>
      </c>
      <c r="J4" s="13">
        <f>IFERROR(VLOOKUP(C4,Dashboard!$J$5:$K$14,2,FALSE),0)</f>
        <v/>
      </c>
      <c r="K4" s="12">
        <f>I4*J4</f>
        <v/>
      </c>
      <c r="L4" s="12">
        <f>I4+K4</f>
        <v/>
      </c>
      <c r="M4" s="6" t="n">
        <v>27900</v>
      </c>
      <c r="N4" s="12">
        <f>L4-M4</f>
        <v/>
      </c>
      <c r="O4" s="11">
        <f>IF(N4&gt;=0,"Under / On Budget","Over Budget")</f>
        <v/>
      </c>
    </row>
    <row r="5">
      <c r="A5" s="3" t="n">
        <v>2026</v>
      </c>
      <c r="B5" s="4" t="n">
        <v>46032</v>
      </c>
      <c r="C5" s="5" t="inlineStr">
        <is>
          <t>Elevator Maintenance</t>
        </is>
      </c>
      <c r="D5" s="5" t="inlineStr">
        <is>
          <t>Elevator Maintenance</t>
        </is>
      </c>
      <c r="E5" s="5" t="inlineStr">
        <is>
          <t>Otis Canada</t>
        </is>
      </c>
      <c r="F5" s="5" t="inlineStr">
        <is>
          <t>Calgary</t>
        </is>
      </c>
      <c r="G5" s="5" t="inlineStr">
        <is>
          <t>Monthly contract</t>
        </is>
      </c>
      <c r="H5" s="6" t="n">
        <v>1450</v>
      </c>
      <c r="I5" s="7">
        <f>H5*12</f>
        <v/>
      </c>
      <c r="J5" s="8">
        <f>IFERROR(VLOOKUP(C5,Dashboard!$J$5:$K$14,2,FALSE),0)</f>
        <v/>
      </c>
      <c r="K5" s="7">
        <f>I5*J5</f>
        <v/>
      </c>
      <c r="L5" s="7">
        <f>I5+K5</f>
        <v/>
      </c>
      <c r="M5" s="6" t="n">
        <v>13050</v>
      </c>
      <c r="N5" s="7">
        <f>L5-M5</f>
        <v/>
      </c>
      <c r="O5" s="5">
        <f>IF(N5&gt;=0,"Under / On Budget","Over Budget")</f>
        <v/>
      </c>
    </row>
    <row r="6">
      <c r="A6" s="9" t="n">
        <v>2026</v>
      </c>
      <c r="B6" s="10" t="n">
        <v>46037</v>
      </c>
      <c r="C6" s="11" t="inlineStr">
        <is>
          <t>Fire Safety Inspection</t>
        </is>
      </c>
      <c r="D6" s="11" t="inlineStr">
        <is>
          <t>Fire Safety Inspection</t>
        </is>
      </c>
      <c r="E6" s="11" t="inlineStr">
        <is>
          <t>SafeGuard Fire Systems</t>
        </is>
      </c>
      <c r="F6" s="11" t="inlineStr">
        <is>
          <t>Ottawa</t>
        </is>
      </c>
      <c r="G6" s="11" t="inlineStr">
        <is>
          <t>Annual</t>
        </is>
      </c>
      <c r="H6" s="6" t="n">
        <v>4200</v>
      </c>
      <c r="I6" s="12">
        <f>H6*12</f>
        <v/>
      </c>
      <c r="J6" s="13">
        <f>IFERROR(VLOOKUP(C6,Dashboard!$J$5:$K$14,2,FALSE),0)</f>
        <v/>
      </c>
      <c r="K6" s="12">
        <f>I6*J6</f>
        <v/>
      </c>
      <c r="L6" s="12">
        <f>I6+K6</f>
        <v/>
      </c>
      <c r="M6" s="6" t="n">
        <v>4200</v>
      </c>
      <c r="N6" s="12">
        <f>L6-M6</f>
        <v/>
      </c>
      <c r="O6" s="11">
        <f>IF(N6&gt;=0,"Under / On Budget","Over Budget")</f>
        <v/>
      </c>
    </row>
    <row r="7">
      <c r="A7" s="3" t="n">
        <v>2026</v>
      </c>
      <c r="B7" s="4" t="n">
        <v>46042</v>
      </c>
      <c r="C7" s="5" t="inlineStr">
        <is>
          <t>Property Insurance</t>
        </is>
      </c>
      <c r="D7" s="5" t="inlineStr">
        <is>
          <t>Property Insurance</t>
        </is>
      </c>
      <c r="E7" s="5" t="inlineStr">
        <is>
          <t>Maple Shield Insurance</t>
        </is>
      </c>
      <c r="F7" s="5" t="inlineStr">
        <is>
          <t>Montreal</t>
        </is>
      </c>
      <c r="G7" s="5" t="inlineStr">
        <is>
          <t>Annual</t>
        </is>
      </c>
      <c r="H7" s="6" t="n">
        <v>18500</v>
      </c>
      <c r="I7" s="7">
        <f>H7*12</f>
        <v/>
      </c>
      <c r="J7" s="8">
        <f>IFERROR(VLOOKUP(C7,Dashboard!$J$5:$K$14,2,FALSE),0)</f>
        <v/>
      </c>
      <c r="K7" s="7">
        <f>I7*J7</f>
        <v/>
      </c>
      <c r="L7" s="7">
        <f>I7+K7</f>
        <v/>
      </c>
      <c r="M7" s="6" t="n">
        <v>18500</v>
      </c>
      <c r="N7" s="7">
        <f>L7-M7</f>
        <v/>
      </c>
      <c r="O7" s="5">
        <f>IF(N7&gt;=0,"Under / On Budget","Over Budget")</f>
        <v/>
      </c>
    </row>
    <row r="8">
      <c r="A8" s="9" t="n">
        <v>2026</v>
      </c>
      <c r="B8" s="10" t="n">
        <v>46044</v>
      </c>
      <c r="C8" s="11" t="inlineStr">
        <is>
          <t>Utilities</t>
        </is>
      </c>
      <c r="D8" s="11" t="inlineStr">
        <is>
          <t>Utilities</t>
        </is>
      </c>
      <c r="E8" s="11" t="inlineStr">
        <is>
          <t>Hydro and Water Services</t>
        </is>
      </c>
      <c r="F8" s="11" t="inlineStr">
        <is>
          <t>Edmonton</t>
        </is>
      </c>
      <c r="G8" s="11" t="inlineStr">
        <is>
          <t>Monthly estimate</t>
        </is>
      </c>
      <c r="H8" s="6" t="n">
        <v>6800</v>
      </c>
      <c r="I8" s="12">
        <f>H8*12</f>
        <v/>
      </c>
      <c r="J8" s="13">
        <f>IFERROR(VLOOKUP(C8,Dashboard!$J$5:$K$14,2,FALSE),0)</f>
        <v/>
      </c>
      <c r="K8" s="12">
        <f>I8*J8</f>
        <v/>
      </c>
      <c r="L8" s="12">
        <f>I8+K8</f>
        <v/>
      </c>
      <c r="M8" s="6" t="n">
        <v>61200</v>
      </c>
      <c r="N8" s="12">
        <f>L8-M8</f>
        <v/>
      </c>
      <c r="O8" s="11">
        <f>IF(N8&gt;=0,"Under / On Budget","Over Budget")</f>
        <v/>
      </c>
    </row>
    <row r="9">
      <c r="A9" s="3" t="n">
        <v>2026</v>
      </c>
      <c r="B9" s="4" t="n">
        <v>46047</v>
      </c>
      <c r="C9" s="5" t="inlineStr">
        <is>
          <t>Snow Removal</t>
        </is>
      </c>
      <c r="D9" s="5" t="inlineStr">
        <is>
          <t>Snow Removal</t>
        </is>
      </c>
      <c r="E9" s="5" t="inlineStr">
        <is>
          <t>Northern Snow &amp; Ice</t>
        </is>
      </c>
      <c r="F9" s="5" t="inlineStr">
        <is>
          <t>Winnipeg</t>
        </is>
      </c>
      <c r="G9" s="5" t="inlineStr">
        <is>
          <t>Seasonal</t>
        </is>
      </c>
      <c r="H9" s="6" t="n">
        <v>2750</v>
      </c>
      <c r="I9" s="7">
        <f>H9*12</f>
        <v/>
      </c>
      <c r="J9" s="8">
        <f>IFERROR(VLOOKUP(C9,Dashboard!$J$5:$K$14,2,FALSE),0)</f>
        <v/>
      </c>
      <c r="K9" s="7">
        <f>I9*J9</f>
        <v/>
      </c>
      <c r="L9" s="7">
        <f>I9+K9</f>
        <v/>
      </c>
      <c r="M9" s="6" t="n">
        <v>16500</v>
      </c>
      <c r="N9" s="7">
        <f>L9-M9</f>
        <v/>
      </c>
      <c r="O9" s="5">
        <f>IF(N9&gt;=0,"Under / On Budget","Over Budget")</f>
        <v/>
      </c>
    </row>
    <row r="10">
      <c r="A10" s="9" t="n">
        <v>2026</v>
      </c>
      <c r="B10" s="10" t="n">
        <v>46056</v>
      </c>
      <c r="C10" s="11" t="inlineStr">
        <is>
          <t>Legal and Professional Fees</t>
        </is>
      </c>
      <c r="D10" s="11" t="inlineStr">
        <is>
          <t>Legal and Professional Fees</t>
        </is>
      </c>
      <c r="E10" s="11" t="inlineStr">
        <is>
          <t>Sophie Tremblay Legal</t>
        </is>
      </c>
      <c r="F10" s="11" t="inlineStr">
        <is>
          <t>Quebec City</t>
        </is>
      </c>
      <c r="G10" s="11" t="inlineStr">
        <is>
          <t>As required</t>
        </is>
      </c>
      <c r="H10" s="6" t="n">
        <v>1250</v>
      </c>
      <c r="I10" s="12">
        <f>H10*12</f>
        <v/>
      </c>
      <c r="J10" s="13">
        <f>IFERROR(VLOOKUP(C10,Dashboard!$J$5:$K$14,2,FALSE),0)</f>
        <v/>
      </c>
      <c r="K10" s="12">
        <f>I10*J10</f>
        <v/>
      </c>
      <c r="L10" s="12">
        <f>I10+K10</f>
        <v/>
      </c>
      <c r="M10" s="6" t="n">
        <v>8750</v>
      </c>
      <c r="N10" s="12">
        <f>L10-M10</f>
        <v/>
      </c>
      <c r="O10" s="11">
        <f>IF(N10&gt;=0,"Under / On Budget","Over Budget")</f>
        <v/>
      </c>
    </row>
    <row r="11">
      <c r="A11" s="3" t="n">
        <v>2026</v>
      </c>
      <c r="B11" s="4" t="n">
        <v>46061</v>
      </c>
      <c r="C11" s="5" t="inlineStr">
        <is>
          <t>Repairs and Maintenance</t>
        </is>
      </c>
      <c r="D11" s="5" t="inlineStr">
        <is>
          <t>Repairs and Maintenance</t>
        </is>
      </c>
      <c r="E11" s="5" t="inlineStr">
        <is>
          <t>William Chen Maintenance</t>
        </is>
      </c>
      <c r="F11" s="5" t="inlineStr">
        <is>
          <t>Halifax</t>
        </is>
      </c>
      <c r="G11" s="5" t="inlineStr">
        <is>
          <t>Monthly allowance</t>
        </is>
      </c>
      <c r="H11" s="6" t="n">
        <v>2000</v>
      </c>
      <c r="I11" s="7">
        <f>H11*12</f>
        <v/>
      </c>
      <c r="J11" s="8">
        <f>IFERROR(VLOOKUP(C11,Dashboard!$J$5:$K$14,2,FALSE),0)</f>
        <v/>
      </c>
      <c r="K11" s="7">
        <f>I11*J11</f>
        <v/>
      </c>
      <c r="L11" s="7">
        <f>I11+K11</f>
        <v/>
      </c>
      <c r="M11" s="6" t="n">
        <v>15600</v>
      </c>
      <c r="N11" s="7">
        <f>L11-M11</f>
        <v/>
      </c>
      <c r="O11" s="5">
        <f>IF(N11&gt;=0,"Under / On Budget","Over Budget")</f>
        <v/>
      </c>
    </row>
    <row r="12">
      <c r="A12" s="9" t="n">
        <v>2026</v>
      </c>
      <c r="B12" s="10" t="n">
        <v>46065</v>
      </c>
      <c r="C12" s="11" t="inlineStr">
        <is>
          <t>Corporation Administration</t>
        </is>
      </c>
      <c r="D12" s="11" t="inlineStr">
        <is>
          <t>Corporation Administration</t>
        </is>
      </c>
      <c r="E12" s="11" t="inlineStr">
        <is>
          <t>CondoAdmin Canada</t>
        </is>
      </c>
      <c r="F12" s="11" t="inlineStr">
        <is>
          <t>Victoria</t>
        </is>
      </c>
      <c r="G12" s="11" t="inlineStr">
        <is>
          <t>Monthly service</t>
        </is>
      </c>
      <c r="H12" s="6" t="n">
        <v>1100</v>
      </c>
      <c r="I12" s="12">
        <f>H12*12</f>
        <v/>
      </c>
      <c r="J12" s="13">
        <f>IFERROR(VLOOKUP(C12,Dashboard!$J$5:$K$14,2,FALSE),0)</f>
        <v/>
      </c>
      <c r="K12" s="12">
        <f>I12*J12</f>
        <v/>
      </c>
      <c r="L12" s="12">
        <f>I12+K12</f>
        <v/>
      </c>
      <c r="M12" s="6" t="n">
        <v>9900</v>
      </c>
      <c r="N12" s="12">
        <f>L12-M12</f>
        <v/>
      </c>
      <c r="O12" s="11">
        <f>IF(N12&gt;=0,"Under / On Budget","Over Budget")</f>
        <v/>
      </c>
    </row>
    <row r="13">
      <c r="A13" s="14" t="n"/>
      <c r="B13" s="14" t="n"/>
      <c r="C13" s="14" t="n"/>
      <c r="D13" s="15" t="inlineStr">
        <is>
          <t>TOTALS</t>
        </is>
      </c>
      <c r="E13" s="14" t="n"/>
      <c r="F13" s="14" t="n"/>
      <c r="G13" s="14" t="n"/>
      <c r="H13" s="16">
        <f>SUM(H3:H12)</f>
        <v/>
      </c>
      <c r="I13" s="16">
        <f>SUM(I3:I12)</f>
        <v/>
      </c>
      <c r="J13" s="14" t="n"/>
      <c r="K13" s="16">
        <f>SUM(K3:K12)</f>
        <v/>
      </c>
      <c r="L13" s="16">
        <f>SUM(L3:L12)</f>
        <v/>
      </c>
      <c r="M13" s="16">
        <f>SUM(M3:M12)</f>
        <v/>
      </c>
      <c r="N13" s="16">
        <f>SUM(N3:N12)</f>
        <v/>
      </c>
      <c r="O13" s="14" t="n"/>
    </row>
    <row r="14">
      <c r="D14" s="17" t="inlineStr">
        <is>
          <t>Average annual line-item cost (before tax)</t>
        </is>
      </c>
      <c r="I14" s="18">
        <f>AVERAGE(I3:I12)</f>
        <v/>
      </c>
    </row>
    <row r="15"/>
    <row r="16">
      <c r="N16" s="19" t="inlineStr">
        <is>
          <t>Positive variance =</t>
        </is>
      </c>
      <c r="O16" s="19" t="inlineStr">
        <is>
          <t>budget remaining</t>
        </is>
      </c>
    </row>
    <row r="17">
      <c r="N17" s="20" t="inlineStr">
        <is>
          <t>Negative variance =</t>
        </is>
      </c>
      <c r="O17" s="20" t="inlineStr">
        <is>
          <t>over budget</t>
        </is>
      </c>
    </row>
  </sheetData>
  <mergeCells count="1">
    <mergeCell ref="A1:O1"/>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K46"/>
  <sheetViews>
    <sheetView workbookViewId="0">
      <selection activeCell="A1" sqref="A1"/>
    </sheetView>
  </sheetViews>
  <sheetFormatPr baseColWidth="8" defaultRowHeight="15"/>
  <cols>
    <col width="38" customWidth="1" min="1" max="1"/>
    <col width="20" customWidth="1" min="2" max="2"/>
    <col width="28" customWidth="1" min="10" max="10"/>
    <col width="14" customWidth="1" min="11" max="11"/>
  </cols>
  <sheetData>
    <row r="1">
      <c r="A1" s="1" t="inlineStr">
        <is>
          <t>Condo Board Dashboard — 2026 Operating Budget Summary (CAD)</t>
        </is>
      </c>
    </row>
    <row r="2"/>
    <row r="3">
      <c r="A3" s="21" t="inlineStr">
        <is>
          <t>Key Performance Indicators</t>
        </is>
      </c>
      <c r="J3" s="21" t="inlineStr">
        <is>
          <t>GST/HST Rate Lookup (editable planning assumptions)</t>
        </is>
      </c>
    </row>
    <row r="4">
      <c r="A4" s="5" t="inlineStr">
        <is>
          <t>Total annual operating budget</t>
        </is>
      </c>
      <c r="B4" s="22">
        <f>SUM('Operating Budget'!L3:L12)</f>
        <v/>
      </c>
      <c r="J4" s="2" t="inlineStr">
        <is>
          <t>Expense Category</t>
        </is>
      </c>
      <c r="K4" s="2" t="inlineStr">
        <is>
          <t>GST/HST Rate</t>
        </is>
      </c>
    </row>
    <row r="5">
      <c r="A5" s="11" t="inlineStr">
        <is>
          <t>Total actual YTD</t>
        </is>
      </c>
      <c r="B5" s="23">
        <f>SUM('Operating Budget'!M3:M12)</f>
        <v/>
      </c>
      <c r="J5" s="5" t="inlineStr">
        <is>
          <t>Landscaping</t>
        </is>
      </c>
      <c r="K5" s="24" t="n">
        <v>0.05</v>
      </c>
    </row>
    <row r="6">
      <c r="A6" s="5" t="inlineStr">
        <is>
          <t>Total variance (budget minus actual)</t>
        </is>
      </c>
      <c r="B6" s="22">
        <f>SUM('Operating Budget'!N3:N12)</f>
        <v/>
      </c>
      <c r="J6" s="11" t="inlineStr">
        <is>
          <t>Janitorial Services</t>
        </is>
      </c>
      <c r="K6" s="24" t="n">
        <v>0.05</v>
      </c>
    </row>
    <row r="7">
      <c r="A7" s="11" t="inlineStr">
        <is>
          <t>Average annual expense per line item</t>
        </is>
      </c>
      <c r="B7" s="23">
        <f>AVERAGE('Operating Budget'!L3:L12)</f>
        <v/>
      </c>
      <c r="J7" s="5" t="inlineStr">
        <is>
          <t>Elevator Maintenance</t>
        </is>
      </c>
      <c r="K7" s="24" t="n">
        <v>0.05</v>
      </c>
    </row>
    <row r="8">
      <c r="A8" s="5" t="inlineStr">
        <is>
          <t>Number of over-budget items</t>
        </is>
      </c>
      <c r="B8" s="25">
        <f>COUNTIF('Operating Budget'!O3:O12,"Over Budget")</f>
        <v/>
      </c>
      <c r="J8" s="11" t="inlineStr">
        <is>
          <t>Fire Safety Inspection</t>
        </is>
      </c>
      <c r="K8" s="24" t="n">
        <v>0.05</v>
      </c>
    </row>
    <row r="9">
      <c r="A9" s="11" t="inlineStr">
        <is>
          <t>Budget variance percentage</t>
        </is>
      </c>
      <c r="B9" s="26">
        <f>IF(B4=0,0,B6/B4)</f>
        <v/>
      </c>
      <c r="J9" s="5" t="inlineStr">
        <is>
          <t>Property Insurance</t>
        </is>
      </c>
      <c r="K9" s="24" t="n">
        <v>0</v>
      </c>
    </row>
    <row r="10">
      <c r="J10" s="11" t="inlineStr">
        <is>
          <t>Utilities</t>
        </is>
      </c>
      <c r="K10" s="24" t="n">
        <v>0.05</v>
      </c>
    </row>
    <row r="11">
      <c r="A11" s="21" t="inlineStr">
        <is>
          <t>Monthly Condo Fee Planning</t>
        </is>
      </c>
      <c r="J11" s="5" t="inlineStr">
        <is>
          <t>Snow Removal</t>
        </is>
      </c>
      <c r="K11" s="24" t="n">
        <v>0.05</v>
      </c>
    </row>
    <row r="12">
      <c r="A12" s="11" t="inlineStr">
        <is>
          <t>Number of residential units</t>
        </is>
      </c>
      <c r="B12" s="27" t="n">
        <v>48</v>
      </c>
      <c r="J12" s="11" t="inlineStr">
        <is>
          <t>Legal and Professional Fees</t>
        </is>
      </c>
      <c r="K12" s="24" t="n">
        <v>0.05</v>
      </c>
    </row>
    <row r="13">
      <c r="A13" s="11" t="inlineStr">
        <is>
          <t>Current monthly operating fee per unit</t>
        </is>
      </c>
      <c r="B13" s="28" t="n">
        <v>525</v>
      </c>
      <c r="J13" s="5" t="inlineStr">
        <is>
          <t>Repairs and Maintenance</t>
        </is>
      </c>
      <c r="K13" s="24" t="n">
        <v>0.05</v>
      </c>
    </row>
    <row r="14">
      <c r="A14" s="11" t="inlineStr">
        <is>
          <t>Planned contingency percentage</t>
        </is>
      </c>
      <c r="B14" s="29" t="n">
        <v>0.05</v>
      </c>
      <c r="J14" s="11" t="inlineStr">
        <is>
          <t>Corporation Administration</t>
        </is>
      </c>
      <c r="K14" s="24" t="n">
        <v>0.05</v>
      </c>
    </row>
    <row r="15">
      <c r="A15" s="11" t="inlineStr">
        <is>
          <t>Required monthly operating contribution</t>
        </is>
      </c>
      <c r="B15" s="23">
        <f>B4/12</f>
        <v/>
      </c>
    </row>
    <row r="16">
      <c r="A16" s="11" t="inlineStr">
        <is>
          <t>Required monthly fee per unit</t>
        </is>
      </c>
      <c r="B16" s="23">
        <f>IF(B12=0,0,B15/B12)</f>
        <v/>
      </c>
      <c r="J16" s="30" t="inlineStr">
        <is>
          <t>Note: rates are planning assumptions only. Review GST/HST treatment with the</t>
        </is>
      </c>
    </row>
    <row r="17">
      <c r="A17" s="11" t="inlineStr">
        <is>
          <t>Suggested fee including contingency</t>
        </is>
      </c>
      <c r="B17" s="23">
        <f>B16*(1+B14)</f>
        <v/>
      </c>
      <c r="J17" s="30" t="inlineStr">
        <is>
          <t>corporation's accountant and current CRA guidance before finalising the budget.</t>
        </is>
      </c>
    </row>
    <row r="18">
      <c r="A18" s="11" t="inlineStr">
        <is>
          <t>Fee change percentage vs current</t>
        </is>
      </c>
      <c r="B18" s="26">
        <f>IF(B13=0,0,(B17-B13)/B13)</f>
        <v/>
      </c>
    </row>
    <row r="19"/>
    <row r="20"/>
    <row r="21"/>
    <row r="22"/>
    <row r="23"/>
    <row r="24"/>
    <row r="25"/>
    <row r="26"/>
    <row r="27"/>
    <row r="28"/>
    <row r="29"/>
    <row r="30"/>
    <row r="31"/>
    <row r="32"/>
    <row r="33"/>
    <row r="34"/>
    <row r="35"/>
    <row r="36"/>
    <row r="37"/>
    <row r="38"/>
    <row r="39"/>
    <row r="40"/>
    <row r="41"/>
    <row r="42">
      <c r="A42" s="21" t="inlineStr">
        <is>
          <t>Monthly Fee Comparison</t>
        </is>
      </c>
    </row>
    <row r="43">
      <c r="A43" s="31" t="inlineStr">
        <is>
          <t>Measure</t>
        </is>
      </c>
      <c r="B43" s="31" t="inlineStr">
        <is>
          <t>Amount (CAD)</t>
        </is>
      </c>
    </row>
    <row r="44">
      <c r="A44" s="32" t="inlineStr">
        <is>
          <t>Current fee per unit</t>
        </is>
      </c>
      <c r="B44" s="33">
        <f>B13</f>
        <v/>
      </c>
    </row>
    <row r="45">
      <c r="A45" s="32" t="inlineStr">
        <is>
          <t>Required fee per unit</t>
        </is>
      </c>
      <c r="B45" s="33">
        <f>B16</f>
        <v/>
      </c>
    </row>
    <row r="46">
      <c r="A46" s="32" t="inlineStr">
        <is>
          <t>Suggested fee incl. contingency</t>
        </is>
      </c>
      <c r="B46" s="33">
        <f>B17</f>
        <v/>
      </c>
    </row>
  </sheetData>
  <mergeCells count="5">
    <mergeCell ref="A1:H1"/>
    <mergeCell ref="A3:B3"/>
    <mergeCell ref="A11:B11"/>
    <mergeCell ref="J3:K3"/>
    <mergeCell ref="A42:C42"/>
  </mergeCells>
  <pageMargins left="0.75" right="0.75" top="1" bottom="1" header="0.5" footer="0.5"/>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24" customWidth="1" min="1" max="1"/>
    <col width="34" customWidth="1" min="2" max="2"/>
    <col width="34" customWidth="1" min="3" max="3"/>
    <col width="34" customWidth="1" min="4" max="4"/>
  </cols>
  <sheetData>
    <row r="1">
      <c r="A1" s="1" t="inlineStr">
        <is>
          <t>Instructions — Condo Board Operating Budget Template (Canada, 2026)</t>
        </is>
      </c>
    </row>
    <row r="2"/>
    <row r="3" ht="58" customHeight="1">
      <c r="A3" s="15" t="inlineStr">
        <is>
          <t>Purpose</t>
        </is>
      </c>
      <c r="B3" s="11" t="inlineStr">
        <is>
          <t>This workbook supports the condominium corporation's 2026 operating budget: the day-to-day costs of running the property (utilities, contracts, insurance, administration). The operating budget is separate from the reserve fund study, which plans for major long-term repairs and replacements of common elements under provincial condominium legislation.</t>
        </is>
      </c>
      <c r="C3" s="34" t="n"/>
      <c r="D3" s="35" t="n"/>
    </row>
    <row r="4" ht="58" customHeight="1">
      <c r="A4" s="15" t="inlineStr">
        <is>
          <t>How to use</t>
        </is>
      </c>
      <c r="B4" s="11" t="inlineStr">
        <is>
          <t>Pale-yellow cells are user inputs: monthly budget amounts, actual YTD spending, fee planning assumptions, and GST/HST rates. All other cells contain formulas and should not be overwritten.</t>
        </is>
      </c>
      <c r="C4" s="34" t="n"/>
      <c r="D4" s="35" t="n"/>
    </row>
    <row r="5" ht="58" customHeight="1">
      <c r="A5" s="15" t="inlineStr">
        <is>
          <t>Operating Budget sheet</t>
        </is>
      </c>
      <c r="B5" s="11" t="inlineStr">
        <is>
          <t>Enter each expense line with its vendor, city, frequency, monthly budget and invoice date. Annual budget, tax, total, variance and status are calculated automatically. Update the Actual YTD column throughout the fiscal year as invoices are paid.</t>
        </is>
      </c>
      <c r="C5" s="34" t="n"/>
      <c r="D5" s="35" t="n"/>
    </row>
    <row r="6" ht="58" customHeight="1">
      <c r="A6" s="15" t="inlineStr">
        <is>
          <t>GST/HST</t>
        </is>
      </c>
      <c r="B6" s="11" t="inlineStr">
        <is>
          <t>Tax rates in the Dashboard lookup table are planning assumptions (e.g., 13% HST in Ontario, 15% HST in Nova Scotia, 5% GST in Alberta, BC, Manitoba and Quebec). Many residential condominium common-expense recoveries are exempt or treated differently — review GST/HST treatment with the corporation's accountant and current CRA guidance before finalising.</t>
        </is>
      </c>
      <c r="C6" s="34" t="n"/>
      <c r="D6" s="35" t="n"/>
    </row>
    <row r="7" ht="58" customHeight="1">
      <c r="A7" s="15" t="inlineStr">
        <is>
          <t>Variances</t>
        </is>
      </c>
      <c r="B7" s="11" t="inlineStr">
        <is>
          <t>Variance = budget remaining minus actual YTD. Positive (green) means budget remains; negative (red) means over budget. Review variances and the over-budget item count at every board meeting and adjust contracts or fees as needed.</t>
        </is>
      </c>
      <c r="C7" s="34" t="n"/>
      <c r="D7" s="35" t="n"/>
    </row>
    <row r="8" ht="58" customHeight="1">
      <c r="A8" s="15" t="inlineStr">
        <is>
          <t>Dashboard</t>
        </is>
      </c>
      <c r="B8" s="11" t="inlineStr">
        <is>
          <t>The Dashboard summarises total budget, actual YTD, variance, average line cost and over-budget counts, and calculates the required monthly operating fee per unit, including a suggested fee with contingency.</t>
        </is>
      </c>
      <c r="C8" s="34" t="n"/>
      <c r="D8" s="35" t="n"/>
    </row>
    <row r="9" ht="58" customHeight="1">
      <c r="A9" s="15" t="inlineStr">
        <is>
          <t>Planning considerations</t>
        </is>
      </c>
      <c r="B9" s="11" t="inlineStr">
        <is>
          <t>Consider the condominium declaration and by-laws, provincial condominium legislation, insurance renewals, utility rate changes, contracted service escalations, and the planned transfer to the reserve fund when setting fees.</t>
        </is>
      </c>
      <c r="C9" s="34" t="n"/>
      <c r="D9" s="35" t="n"/>
    </row>
    <row r="10" ht="58" customHeight="1">
      <c r="A10" s="15" t="inlineStr">
        <is>
          <t>Disclaimer</t>
        </is>
      </c>
      <c r="B10" s="11" t="inlineStr">
        <is>
          <t>This workbook is a planning support tool only. It is not a substitute for the corporation's formal financial statements, audited reports, or professional accounting and legal advice.</t>
        </is>
      </c>
      <c r="C10" s="34" t="n"/>
      <c r="D10" s="35" t="n"/>
    </row>
  </sheetData>
  <mergeCells count="9">
    <mergeCell ref="A1:D1"/>
    <mergeCell ref="B3:D3"/>
    <mergeCell ref="B4:D4"/>
    <mergeCell ref="B5:D5"/>
    <mergeCell ref="B6:D6"/>
    <mergeCell ref="B7:D7"/>
    <mergeCell ref="B8:D8"/>
    <mergeCell ref="B9:D9"/>
    <mergeCell ref="B10:D10"/>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2026-08-01T07:47:59Z</dcterms:created>
  <dcterms:modified xmlns:dcterms="http://purl.org/dc/terms/" xmlns:xsi="http://www.w3.org/2001/XMLSchema-instance" xsi:type="dcterms:W3CDTF">2026-08-01T07:47:59Z</dcterms:modified>
</cp:coreProperties>
</file>