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ileage_Log" sheetId="1" state="visible" r:id="rId1"/>
    <sheet xmlns:r="http://schemas.openxmlformats.org/officeDocument/2006/relationships" name="CRA_Rates" sheetId="2" state="visible" r:id="rId2"/>
    <sheet xmlns:r="http://schemas.openxmlformats.org/officeDocument/2006/relationships" name="Summary_Dashboard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$#,##0.00"/>
    <numFmt numFmtId="165" formatCode="#,##0.0"/>
    <numFmt numFmtId="166" formatCode="0.0%"/>
  </numFmts>
  <fonts count="12">
    <font>
      <name val="Calibri"/>
      <family val="2"/>
      <color theme="1"/>
      <sz val="11"/>
      <scheme val="minor"/>
    </font>
    <font>
      <b val="1"/>
      <color rgb="00FFFFFF"/>
      <sz val="13"/>
    </font>
    <font>
      <b val="1"/>
      <color rgb="00FFFFFF"/>
      <sz val="11"/>
    </font>
    <font>
      <b val="1"/>
      <sz val="11"/>
    </font>
    <font>
      <b val="1"/>
      <color rgb="00FFFFFF"/>
      <sz val="10"/>
    </font>
    <font>
      <b val="1"/>
      <color rgb="001E293B"/>
    </font>
    <font>
      <b val="1"/>
    </font>
    <font>
      <sz val="10"/>
    </font>
    <font>
      <b val="1"/>
      <sz val="10"/>
    </font>
    <font>
      <b val="1"/>
      <color rgb="001E293B"/>
      <sz val="11"/>
    </font>
    <font>
      <b val="1"/>
      <color rgb="00FFFFFF"/>
    </font>
    <font>
      <i val="1"/>
      <color rgb="0064748B"/>
      <sz val="9"/>
    </font>
  </fonts>
  <fills count="9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C8102E"/>
      </patternFill>
    </fill>
    <fill>
      <patternFill patternType="solid">
        <fgColor rgb="00E2E8F0"/>
      </patternFill>
    </fill>
    <fill>
      <patternFill patternType="solid">
        <fgColor rgb="00F1F5F9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3" fontId="0" fillId="4" borderId="1" applyAlignment="1" pivotButton="0" quotePrefix="0" xfId="0">
      <alignment horizontal="center" vertical="center" wrapText="1"/>
    </xf>
    <xf numFmtId="164" fontId="0" fillId="4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 wrapText="1"/>
    </xf>
    <xf numFmtId="0" fontId="4" fillId="6" borderId="1" applyAlignment="1" pivotButton="0" quotePrefix="0" xfId="0">
      <alignment horizontal="center" vertical="center" wrapText="1"/>
    </xf>
    <xf numFmtId="0" fontId="0" fillId="7" borderId="1" pivotButton="0" quotePrefix="0" xfId="0"/>
    <xf numFmtId="3" fontId="5" fillId="7" borderId="1" applyAlignment="1" pivotButton="0" quotePrefix="0" xfId="0">
      <alignment horizontal="center" vertical="center" wrapText="1"/>
    </xf>
    <xf numFmtId="4" fontId="5" fillId="7" borderId="1" applyAlignment="1" pivotButton="0" quotePrefix="0" xfId="0">
      <alignment horizontal="center" vertical="center" wrapText="1"/>
    </xf>
    <xf numFmtId="165" fontId="6" fillId="7" borderId="1" applyAlignment="1" pivotButton="0" quotePrefix="0" xfId="0">
      <alignment horizontal="center" vertical="center" wrapText="1"/>
    </xf>
    <xf numFmtId="164" fontId="6" fillId="7" borderId="1" applyAlignment="1" pivotButton="0" quotePrefix="0" xfId="0">
      <alignment horizontal="center" vertical="center" wrapText="1"/>
    </xf>
    <xf numFmtId="164" fontId="0" fillId="3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center" vertical="center" wrapText="1"/>
    </xf>
    <xf numFmtId="0" fontId="7" fillId="5" borderId="1" applyAlignment="1" pivotButton="0" quotePrefix="0" xfId="0">
      <alignment horizontal="left" vertical="center" wrapText="1"/>
    </xf>
    <xf numFmtId="0" fontId="8" fillId="5" borderId="1" applyAlignment="1" pivotButton="0" quotePrefix="0" xfId="0">
      <alignment horizontal="left" vertical="center" wrapText="1"/>
    </xf>
    <xf numFmtId="3" fontId="9" fillId="4" borderId="1" applyAlignment="1" pivotButton="0" quotePrefix="0" xfId="0">
      <alignment horizontal="right" vertical="center"/>
    </xf>
    <xf numFmtId="0" fontId="4" fillId="2" borderId="1" applyAlignment="1" pivotButton="0" quotePrefix="0" xfId="0">
      <alignment horizontal="center" vertical="center" wrapText="1"/>
    </xf>
    <xf numFmtId="0" fontId="8" fillId="3" borderId="1" applyAlignment="1" pivotButton="0" quotePrefix="0" xfId="0">
      <alignment horizontal="left" vertical="center" wrapText="1"/>
    </xf>
    <xf numFmtId="0" fontId="7" fillId="3" borderId="1" applyAlignment="1" pivotButton="0" quotePrefix="0" xfId="0">
      <alignment horizontal="left" vertical="center" wrapText="1"/>
    </xf>
    <xf numFmtId="3" fontId="7" fillId="3" borderId="1" applyAlignment="1" pivotButton="0" quotePrefix="0" xfId="0">
      <alignment horizontal="right" vertical="center"/>
    </xf>
    <xf numFmtId="164" fontId="7" fillId="3" borderId="1" applyAlignment="1" pivotButton="0" quotePrefix="0" xfId="0">
      <alignment horizontal="right" vertical="center"/>
    </xf>
    <xf numFmtId="3" fontId="7" fillId="5" borderId="1" applyAlignment="1" pivotButton="0" quotePrefix="0" xfId="0">
      <alignment horizontal="right" vertical="center"/>
    </xf>
    <xf numFmtId="164" fontId="7" fillId="5" borderId="1" applyAlignment="1" pivotButton="0" quotePrefix="0" xfId="0">
      <alignment horizontal="right" vertical="center"/>
    </xf>
    <xf numFmtId="164" fontId="9" fillId="4" borderId="1" applyAlignment="1" pivotButton="0" quotePrefix="0" xfId="0">
      <alignment horizontal="right" vertical="center"/>
    </xf>
    <xf numFmtId="165" fontId="9" fillId="4" borderId="1" applyAlignment="1" pivotButton="0" quotePrefix="0" xfId="0">
      <alignment horizontal="right" vertical="center"/>
    </xf>
    <xf numFmtId="166" fontId="9" fillId="4" borderId="1" applyAlignment="1" pivotButton="0" quotePrefix="0" xfId="0">
      <alignment horizontal="right" vertical="center"/>
    </xf>
    <xf numFmtId="3" fontId="10" fillId="2" borderId="1" applyAlignment="1" pivotButton="0" quotePrefix="0" xfId="0">
      <alignment horizontal="right" vertical="center"/>
    </xf>
    <xf numFmtId="164" fontId="10" fillId="2" borderId="1" applyAlignment="1" pivotButton="0" quotePrefix="0" xfId="0">
      <alignment horizontal="right" vertical="center"/>
    </xf>
    <xf numFmtId="0" fontId="6" fillId="0" borderId="0" pivotButton="0" quotePrefix="0" xfId="0"/>
    <xf numFmtId="164" fontId="0" fillId="0" borderId="0" pivotButton="0" quotePrefix="0" xfId="0"/>
    <xf numFmtId="0" fontId="4" fillId="6" borderId="1" applyAlignment="1" pivotButton="0" quotePrefix="0" xfId="0">
      <alignment horizontal="left" vertical="center" wrapText="1"/>
    </xf>
    <xf numFmtId="0" fontId="8" fillId="5" borderId="1" applyAlignment="1" pivotButton="0" quotePrefix="0" xfId="0">
      <alignment horizontal="left" vertical="top" wrapText="1"/>
    </xf>
    <xf numFmtId="0" fontId="7" fillId="3" borderId="1" applyAlignment="1" pivotButton="0" quotePrefix="0" xfId="0">
      <alignment horizontal="left" vertical="top" wrapText="1"/>
    </xf>
    <xf numFmtId="0" fontId="11" fillId="8" borderId="1" applyAlignment="1" pivotButton="0" quotePrefix="0" xfId="0">
      <alignment horizontal="left" vertical="top" wrapText="1"/>
    </xf>
    <xf numFmtId="164" fontId="0" fillId="4" borderId="1" applyAlignment="1" pivotButton="0" quotePrefix="0" xfId="0">
      <alignment horizontal="center" vertical="center" wrapText="1"/>
    </xf>
    <xf numFmtId="165" fontId="6" fillId="7" borderId="1" applyAlignment="1" pivotButton="0" quotePrefix="0" xfId="0">
      <alignment horizontal="center" vertical="center" wrapText="1"/>
    </xf>
    <xf numFmtId="164" fontId="6" fillId="7" borderId="1" applyAlignment="1" pivotButton="0" quotePrefix="0" xfId="0">
      <alignment horizontal="center" vertical="center" wrapText="1"/>
    </xf>
    <xf numFmtId="164" fontId="0" fillId="3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center" vertical="center" wrapText="1"/>
    </xf>
    <xf numFmtId="0" fontId="0" fillId="0" borderId="4" pivotButton="0" quotePrefix="0" xfId="0"/>
    <xf numFmtId="0" fontId="0" fillId="0" borderId="5" pivotButton="0" quotePrefix="0" xfId="0"/>
    <xf numFmtId="164" fontId="7" fillId="3" borderId="1" applyAlignment="1" pivotButton="0" quotePrefix="0" xfId="0">
      <alignment horizontal="right" vertical="center"/>
    </xf>
    <xf numFmtId="164" fontId="7" fillId="5" borderId="1" applyAlignment="1" pivotButton="0" quotePrefix="0" xfId="0">
      <alignment horizontal="right" vertical="center"/>
    </xf>
    <xf numFmtId="164" fontId="9" fillId="4" borderId="1" applyAlignment="1" pivotButton="0" quotePrefix="0" xfId="0">
      <alignment horizontal="right" vertical="center"/>
    </xf>
    <xf numFmtId="165" fontId="9" fillId="4" borderId="1" applyAlignment="1" pivotButton="0" quotePrefix="0" xfId="0">
      <alignment horizontal="right" vertical="center"/>
    </xf>
    <xf numFmtId="164" fontId="10" fillId="2" borderId="1" applyAlignment="1" pivotButton="0" quotePrefix="0" xfId="0">
      <alignment horizontal="right" vertical="center"/>
    </xf>
    <xf numFmtId="164" fontId="0" fillId="0" borderId="0" pivotButton="0" quotePrefix="0" xfId="0"/>
  </cellXfs>
  <cellStyles count="1">
    <cellStyle name="Normal" xfId="0" builtinId="0" hidden="0"/>
  </cellStyles>
  <dxfs count="1">
    <dxf>
      <font>
        <b val="1"/>
        <color rgb="00DC2626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 Claim by Employee ($)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'Summary_Dashboard'!K4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'Summary_Dashboard'!$F$5:$F$14</f>
            </numRef>
          </cat>
          <val>
            <numRef>
              <f>'Summary_Dashboard'!$K$5:$K$14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Employee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CAD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Business vs. Personal Trip Share</a:t>
            </a:r>
          </a:p>
        </rich>
      </tx>
    </title>
    <plotArea>
      <pieChart>
        <varyColors val="1"/>
        <ser>
          <idx val="0"/>
          <order val="0"/>
          <tx>
            <strRef>
              <f>'Summary_Dashboard'!B35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E293B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C8102E"/>
              </a:solidFill>
              <a:ln xmlns:a="http://schemas.openxmlformats.org/drawingml/2006/main">
                <a:prstDash val="solid"/>
              </a:ln>
            </spPr>
          </dPt>
          <cat>
            <numRef>
              <f>'Summary_Dashboard'!$A$36:$A$37</f>
            </numRef>
          </cat>
          <val>
            <numRef>
              <f>'Summary_Dashboard'!$B$36:$B$37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Allowance Claim per Trip ($)</a:t>
            </a:r>
          </a:p>
        </rich>
      </tx>
    </title>
    <plotArea>
      <lineChart>
        <grouping val="standard"/>
        <ser>
          <idx val="0"/>
          <order val="0"/>
          <tx>
            <strRef>
              <f>'Summary_Dashboard'!E35</f>
            </strRef>
          </tx>
          <spPr>
            <a:ln xmlns:a="http://schemas.openxmlformats.org/drawingml/2006/main" w="25000">
              <a:solidFill>
                <a:srgbClr val="C8102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val>
            <numRef>
              <f>'Summary_Dashboard'!$E$36:$E$45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Trip Number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CAD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17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17</row>
      <rowOff>0</rowOff>
    </from>
    <ext cx="504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51</row>
      <rowOff>0</rowOff>
    </from>
    <ext cx="6480000" cy="43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  <col width="18" customWidth="1" min="2" max="2"/>
    <col width="14" customWidth="1" min="3" max="3"/>
    <col width="18" customWidth="1" min="4" max="4"/>
    <col width="18" customWidth="1" min="5" max="5"/>
    <col width="28" customWidth="1" min="6" max="6"/>
    <col width="12" customWidth="1" min="7" max="7"/>
    <col width="13" customWidth="1" min="8" max="8"/>
    <col width="13" customWidth="1" min="9" max="9"/>
    <col width="12" customWidth="1" min="10" max="10"/>
    <col width="12" customWidth="1" min="11" max="11"/>
    <col width="14" customWidth="1" min="12" max="12"/>
    <col width="12" customWidth="1" min="13" max="13"/>
    <col width="14" customWidth="1" min="14" max="14"/>
    <col width="11" customWidth="1" min="15" max="15"/>
    <col width="11" customWidth="1" min="16" max="16"/>
    <col width="22" customWidth="1" min="17" max="17"/>
  </cols>
  <sheetData>
    <row r="1" ht="30" customHeight="1">
      <c r="A1" s="1" t="inlineStr">
        <is>
          <t>CRA Mileage &amp; Automobile Allowance Log — 2026</t>
        </is>
      </c>
    </row>
    <row r="2" ht="40" customHeight="1">
      <c r="A2" s="2" t="inlineStr">
        <is>
          <t>Date</t>
        </is>
      </c>
      <c r="B2" s="2" t="inlineStr">
        <is>
          <t>Employee Name</t>
        </is>
      </c>
      <c r="C2" s="2" t="inlineStr">
        <is>
          <t>Department</t>
        </is>
      </c>
      <c r="D2" s="2" t="inlineStr">
        <is>
          <t>City From</t>
        </is>
      </c>
      <c r="E2" s="2" t="inlineStr">
        <is>
          <t>City To</t>
        </is>
      </c>
      <c r="F2" s="2" t="inlineStr">
        <is>
          <t>Purpose of Trip</t>
        </is>
      </c>
      <c r="G2" s="2" t="inlineStr">
        <is>
          <t>Trip Type</t>
        </is>
      </c>
      <c r="H2" s="2" t="inlineStr">
        <is>
          <t>Odometer
Start (km)</t>
        </is>
      </c>
      <c r="I2" s="2" t="inlineStr">
        <is>
          <t>Odometer
End (km)</t>
        </is>
      </c>
      <c r="J2" s="2" t="inlineStr">
        <is>
          <t>Distance
(km)</t>
        </is>
      </c>
      <c r="K2" s="2" t="inlineStr">
        <is>
          <t>CRA Rate
per km</t>
        </is>
      </c>
      <c r="L2" s="2" t="inlineStr">
        <is>
          <t>Allowance
Claim ($)</t>
        </is>
      </c>
      <c r="M2" s="2" t="inlineStr">
        <is>
          <t>Parking/
Tolls ($)</t>
        </is>
      </c>
      <c r="N2" s="2" t="inlineStr">
        <is>
          <t>Total
Claim ($)</t>
        </is>
      </c>
      <c r="O2" s="2" t="inlineStr">
        <is>
          <t>Receipt
Provided?</t>
        </is>
      </c>
      <c r="P2" s="2" t="inlineStr">
        <is>
          <t>Approved?</t>
        </is>
      </c>
      <c r="Q2" s="2" t="inlineStr">
        <is>
          <t>Notes</t>
        </is>
      </c>
    </row>
    <row r="3">
      <c r="A3" s="3" t="inlineStr">
        <is>
          <t>2026-01-12</t>
        </is>
      </c>
      <c r="B3" s="4" t="inlineStr">
        <is>
          <t>Liam Chen</t>
        </is>
      </c>
      <c r="C3" s="4" t="inlineStr">
        <is>
          <t>Sales</t>
        </is>
      </c>
      <c r="D3" s="4" t="inlineStr">
        <is>
          <t>Toronto</t>
        </is>
      </c>
      <c r="E3" s="4" t="inlineStr">
        <is>
          <t>Mississauga</t>
        </is>
      </c>
      <c r="F3" s="4" t="inlineStr">
        <is>
          <t>Client meeting</t>
        </is>
      </c>
      <c r="G3" s="3" t="inlineStr">
        <is>
          <t>Business</t>
        </is>
      </c>
      <c r="H3" s="5" t="n">
        <v>12450</v>
      </c>
      <c r="I3" s="5" t="n">
        <v>12497</v>
      </c>
      <c r="J3" s="5">
        <f>I3-H3</f>
        <v/>
      </c>
      <c r="K3" s="38" t="n">
        <v>0.72</v>
      </c>
      <c r="L3" s="38">
        <f>IF(G3="Business",J3*K3,0)</f>
        <v/>
      </c>
      <c r="M3" s="38" t="n">
        <v>8</v>
      </c>
      <c r="N3" s="38">
        <f>L3+M3</f>
        <v/>
      </c>
      <c r="O3" s="3" t="inlineStr">
        <is>
          <t>Yes</t>
        </is>
      </c>
      <c r="P3" s="3" t="inlineStr">
        <is>
          <t>Yes</t>
        </is>
      </c>
      <c r="Q3" s="3">
        <f>IF(J3&lt;0,"Check odometer","OK")</f>
        <v/>
      </c>
    </row>
    <row r="4">
      <c r="A4" s="7" t="inlineStr">
        <is>
          <t>2026-01-19</t>
        </is>
      </c>
      <c r="B4" s="8" t="inlineStr">
        <is>
          <t>Emma Patel</t>
        </is>
      </c>
      <c r="C4" s="8" t="inlineStr">
        <is>
          <t>Operations</t>
        </is>
      </c>
      <c r="D4" s="8" t="inlineStr">
        <is>
          <t>Ottawa</t>
        </is>
      </c>
      <c r="E4" s="8" t="inlineStr">
        <is>
          <t>Kingston</t>
        </is>
      </c>
      <c r="F4" s="8" t="inlineStr">
        <is>
          <t>Site visit</t>
        </is>
      </c>
      <c r="G4" s="7" t="inlineStr">
        <is>
          <t>Business</t>
        </is>
      </c>
      <c r="H4" s="5" t="n">
        <v>23100</v>
      </c>
      <c r="I4" s="5" t="n">
        <v>23372</v>
      </c>
      <c r="J4" s="5">
        <f>I4-H4</f>
        <v/>
      </c>
      <c r="K4" s="38" t="n">
        <v>0.72</v>
      </c>
      <c r="L4" s="38">
        <f>IF(G4="Business",J4*K4,0)</f>
        <v/>
      </c>
      <c r="M4" s="38" t="n">
        <v>15</v>
      </c>
      <c r="N4" s="38">
        <f>L4+M4</f>
        <v/>
      </c>
      <c r="O4" s="7" t="inlineStr">
        <is>
          <t>Yes</t>
        </is>
      </c>
      <c r="P4" s="7" t="inlineStr">
        <is>
          <t>Yes</t>
        </is>
      </c>
      <c r="Q4" s="7">
        <f>IF(J4&lt;0,"Check odometer","OK")</f>
        <v/>
      </c>
    </row>
    <row r="5">
      <c r="A5" s="3" t="inlineStr">
        <is>
          <t>2026-02-03</t>
        </is>
      </c>
      <c r="B5" s="4" t="inlineStr">
        <is>
          <t>Noah Martin</t>
        </is>
      </c>
      <c r="C5" s="4" t="inlineStr">
        <is>
          <t>Sales</t>
        </is>
      </c>
      <c r="D5" s="4" t="inlineStr">
        <is>
          <t>Calgary</t>
        </is>
      </c>
      <c r="E5" s="4" t="inlineStr">
        <is>
          <t>Red Deer</t>
        </is>
      </c>
      <c r="F5" s="4" t="inlineStr">
        <is>
          <t>Sales call</t>
        </is>
      </c>
      <c r="G5" s="3" t="inlineStr">
        <is>
          <t>Business</t>
        </is>
      </c>
      <c r="H5" s="5" t="n">
        <v>8765</v>
      </c>
      <c r="I5" s="5" t="n">
        <v>8897</v>
      </c>
      <c r="J5" s="5">
        <f>I5-H5</f>
        <v/>
      </c>
      <c r="K5" s="38" t="n">
        <v>0.72</v>
      </c>
      <c r="L5" s="38">
        <f>IF(G5="Business",J5*K5,0)</f>
        <v/>
      </c>
      <c r="M5" s="38" t="n">
        <v>0</v>
      </c>
      <c r="N5" s="38">
        <f>L5+M5</f>
        <v/>
      </c>
      <c r="O5" s="3" t="inlineStr">
        <is>
          <t>No</t>
        </is>
      </c>
      <c r="P5" s="3" t="inlineStr">
        <is>
          <t>Yes</t>
        </is>
      </c>
      <c r="Q5" s="3">
        <f>IF(J5&lt;0,"Check odometer","OK")</f>
        <v/>
      </c>
    </row>
    <row r="6">
      <c r="A6" s="7" t="inlineStr">
        <is>
          <t>2026-02-14</t>
        </is>
      </c>
      <c r="B6" s="8" t="inlineStr">
        <is>
          <t>Olivia Tremblay</t>
        </is>
      </c>
      <c r="C6" s="8" t="inlineStr">
        <is>
          <t>HR</t>
        </is>
      </c>
      <c r="D6" s="8" t="inlineStr">
        <is>
          <t>Montreal</t>
        </is>
      </c>
      <c r="E6" s="8" t="inlineStr">
        <is>
          <t>Quebec City</t>
        </is>
      </c>
      <c r="F6" s="8" t="inlineStr">
        <is>
          <t>Training session</t>
        </is>
      </c>
      <c r="G6" s="7" t="inlineStr">
        <is>
          <t>Business</t>
        </is>
      </c>
      <c r="H6" s="5" t="n">
        <v>31200</v>
      </c>
      <c r="I6" s="5" t="n">
        <v>31456</v>
      </c>
      <c r="J6" s="5">
        <f>I6-H6</f>
        <v/>
      </c>
      <c r="K6" s="38" t="n">
        <v>0.72</v>
      </c>
      <c r="L6" s="38">
        <f>IF(G6="Business",J6*K6,0)</f>
        <v/>
      </c>
      <c r="M6" s="38" t="n">
        <v>25</v>
      </c>
      <c r="N6" s="38">
        <f>L6+M6</f>
        <v/>
      </c>
      <c r="O6" s="7" t="inlineStr">
        <is>
          <t>Yes</t>
        </is>
      </c>
      <c r="P6" s="7" t="inlineStr">
        <is>
          <t>Yes</t>
        </is>
      </c>
      <c r="Q6" s="7">
        <f>IF(J6&lt;0,"Check odometer","OK")</f>
        <v/>
      </c>
    </row>
    <row r="7">
      <c r="A7" s="3" t="inlineStr">
        <is>
          <t>2026-03-05</t>
        </is>
      </c>
      <c r="B7" s="4" t="inlineStr">
        <is>
          <t>Lucas Brown</t>
        </is>
      </c>
      <c r="C7" s="4" t="inlineStr">
        <is>
          <t>Field Svcs</t>
        </is>
      </c>
      <c r="D7" s="4" t="inlineStr">
        <is>
          <t>Vancouver</t>
        </is>
      </c>
      <c r="E7" s="4" t="inlineStr">
        <is>
          <t>Abbotsford</t>
        </is>
      </c>
      <c r="F7" s="4" t="inlineStr">
        <is>
          <t>Service call</t>
        </is>
      </c>
      <c r="G7" s="3" t="inlineStr">
        <is>
          <t>Business</t>
        </is>
      </c>
      <c r="H7" s="5" t="n">
        <v>5520</v>
      </c>
      <c r="I7" s="5" t="n">
        <v>5591</v>
      </c>
      <c r="J7" s="5">
        <f>I7-H7</f>
        <v/>
      </c>
      <c r="K7" s="38" t="n">
        <v>0.72</v>
      </c>
      <c r="L7" s="38">
        <f>IF(G7="Business",J7*K7,0)</f>
        <v/>
      </c>
      <c r="M7" s="38" t="n">
        <v>12</v>
      </c>
      <c r="N7" s="38">
        <f>L7+M7</f>
        <v/>
      </c>
      <c r="O7" s="3" t="inlineStr">
        <is>
          <t>Yes</t>
        </is>
      </c>
      <c r="P7" s="3" t="inlineStr">
        <is>
          <t>Yes</t>
        </is>
      </c>
      <c r="Q7" s="3">
        <f>IF(J7&lt;0,"Check odometer","OK")</f>
        <v/>
      </c>
    </row>
    <row r="8">
      <c r="A8" s="7" t="inlineStr">
        <is>
          <t>2026-03-18</t>
        </is>
      </c>
      <c r="B8" s="8" t="inlineStr">
        <is>
          <t>Sophie Nguyen</t>
        </is>
      </c>
      <c r="C8" s="8" t="inlineStr">
        <is>
          <t>Finance</t>
        </is>
      </c>
      <c r="D8" s="8" t="inlineStr">
        <is>
          <t>Halifax</t>
        </is>
      </c>
      <c r="E8" s="8" t="inlineStr">
        <is>
          <t>Truro</t>
        </is>
      </c>
      <c r="F8" s="8" t="inlineStr">
        <is>
          <t>Branch visit</t>
        </is>
      </c>
      <c r="G8" s="7" t="inlineStr">
        <is>
          <t>Personal</t>
        </is>
      </c>
      <c r="H8" s="5" t="n">
        <v>44300</v>
      </c>
      <c r="I8" s="5" t="n">
        <v>44395</v>
      </c>
      <c r="J8" s="5">
        <f>I8-H8</f>
        <v/>
      </c>
      <c r="K8" s="38" t="n">
        <v>0.74</v>
      </c>
      <c r="L8" s="38">
        <f>IF(G8="Business",J8*K8,0)</f>
        <v/>
      </c>
      <c r="M8" s="38" t="n">
        <v>0</v>
      </c>
      <c r="N8" s="38">
        <f>L8+M8</f>
        <v/>
      </c>
      <c r="O8" s="7" t="inlineStr">
        <is>
          <t>No</t>
        </is>
      </c>
      <c r="P8" s="7" t="inlineStr">
        <is>
          <t>Yes</t>
        </is>
      </c>
      <c r="Q8" s="7">
        <f>IF(J8&lt;0,"Check odometer","OK")</f>
        <v/>
      </c>
    </row>
    <row r="9">
      <c r="A9" s="3" t="inlineStr">
        <is>
          <t>2026-04-07</t>
        </is>
      </c>
      <c r="B9" s="4" t="inlineStr">
        <is>
          <t>Ethan Wilson</t>
        </is>
      </c>
      <c r="C9" s="4" t="inlineStr">
        <is>
          <t>Operations</t>
        </is>
      </c>
      <c r="D9" s="4" t="inlineStr">
        <is>
          <t>Winnipeg</t>
        </is>
      </c>
      <c r="E9" s="4" t="inlineStr">
        <is>
          <t>Brandon</t>
        </is>
      </c>
      <c r="F9" s="4" t="inlineStr">
        <is>
          <t>Equipment inspection</t>
        </is>
      </c>
      <c r="G9" s="3" t="inlineStr">
        <is>
          <t>Business</t>
        </is>
      </c>
      <c r="H9" s="5" t="n">
        <v>19080</v>
      </c>
      <c r="I9" s="5" t="n">
        <v>19286</v>
      </c>
      <c r="J9" s="5">
        <f>I9-H9</f>
        <v/>
      </c>
      <c r="K9" s="38" t="n">
        <v>0.72</v>
      </c>
      <c r="L9" s="38">
        <f>IF(G9="Business",J9*K9,0)</f>
        <v/>
      </c>
      <c r="M9" s="38" t="n">
        <v>18</v>
      </c>
      <c r="N9" s="38">
        <f>L9+M9</f>
        <v/>
      </c>
      <c r="O9" s="3" t="inlineStr">
        <is>
          <t>Yes</t>
        </is>
      </c>
      <c r="P9" s="3" t="inlineStr">
        <is>
          <t>Yes</t>
        </is>
      </c>
      <c r="Q9" s="3">
        <f>IF(J9&lt;0,"Check odometer","OK")</f>
        <v/>
      </c>
    </row>
    <row r="10">
      <c r="A10" s="7" t="inlineStr">
        <is>
          <t>2026-04-22</t>
        </is>
      </c>
      <c r="B10" s="8" t="inlineStr">
        <is>
          <t>Charlotte Dubois</t>
        </is>
      </c>
      <c r="C10" s="8" t="inlineStr">
        <is>
          <t>Logistics</t>
        </is>
      </c>
      <c r="D10" s="8" t="inlineStr">
        <is>
          <t>Edmonton</t>
        </is>
      </c>
      <c r="E10" s="8" t="inlineStr">
        <is>
          <t>Leduc</t>
        </is>
      </c>
      <c r="F10" s="8" t="inlineStr">
        <is>
          <t>Delivery support</t>
        </is>
      </c>
      <c r="G10" s="7" t="inlineStr">
        <is>
          <t>Business</t>
        </is>
      </c>
      <c r="H10" s="5" t="n">
        <v>62100</v>
      </c>
      <c r="I10" s="5" t="n">
        <v>62129</v>
      </c>
      <c r="J10" s="5">
        <f>I10-H10</f>
        <v/>
      </c>
      <c r="K10" s="38" t="n">
        <v>0.72</v>
      </c>
      <c r="L10" s="38">
        <f>IF(G10="Business",J10*K10,0)</f>
        <v/>
      </c>
      <c r="M10" s="38" t="n">
        <v>5</v>
      </c>
      <c r="N10" s="38">
        <f>L10+M10</f>
        <v/>
      </c>
      <c r="O10" s="7" t="inlineStr">
        <is>
          <t>Yes</t>
        </is>
      </c>
      <c r="P10" s="7" t="inlineStr">
        <is>
          <t>Yes</t>
        </is>
      </c>
      <c r="Q10" s="7">
        <f>IF(J10&lt;0,"Check odometer","OK")</f>
        <v/>
      </c>
    </row>
    <row r="11">
      <c r="A11" s="3" t="inlineStr">
        <is>
          <t>2026-05-09</t>
        </is>
      </c>
      <c r="B11" s="4" t="inlineStr">
        <is>
          <t>William Scott</t>
        </is>
      </c>
      <c r="C11" s="4" t="inlineStr">
        <is>
          <t>Audit</t>
        </is>
      </c>
      <c r="D11" s="4" t="inlineStr">
        <is>
          <t>Victoria</t>
        </is>
      </c>
      <c r="E11" s="4" t="inlineStr">
        <is>
          <t>Nanaimo</t>
        </is>
      </c>
      <c r="F11" s="4" t="inlineStr">
        <is>
          <t>Audit meeting</t>
        </is>
      </c>
      <c r="G11" s="3" t="inlineStr">
        <is>
          <t>Business</t>
        </is>
      </c>
      <c r="H11" s="5" t="n">
        <v>7340</v>
      </c>
      <c r="I11" s="5" t="n">
        <v>7453</v>
      </c>
      <c r="J11" s="5">
        <f>I11-H11</f>
        <v/>
      </c>
      <c r="K11" s="38" t="n">
        <v>0.72</v>
      </c>
      <c r="L11" s="38">
        <f>IF(G11="Business",J11*K11,0)</f>
        <v/>
      </c>
      <c r="M11" s="38" t="n">
        <v>20</v>
      </c>
      <c r="N11" s="38">
        <f>L11+M11</f>
        <v/>
      </c>
      <c r="O11" s="3" t="inlineStr">
        <is>
          <t>Yes</t>
        </is>
      </c>
      <c r="P11" s="3" t="inlineStr">
        <is>
          <t>Yes</t>
        </is>
      </c>
      <c r="Q11" s="3">
        <f>IF(J11&lt;0,"Check odometer","OK")</f>
        <v/>
      </c>
    </row>
    <row r="12">
      <c r="A12" s="7" t="inlineStr">
        <is>
          <t>2026-05-20</t>
        </is>
      </c>
      <c r="B12" s="8" t="inlineStr">
        <is>
          <t>Ava Johnson</t>
        </is>
      </c>
      <c r="C12" s="8" t="inlineStr">
        <is>
          <t>Marketing</t>
        </is>
      </c>
      <c r="D12" s="8" t="inlineStr">
        <is>
          <t>Toronto</t>
        </is>
      </c>
      <c r="E12" s="8" t="inlineStr">
        <is>
          <t>Hamilton</t>
        </is>
      </c>
      <c r="F12" s="8" t="inlineStr">
        <is>
          <t>Event support</t>
        </is>
      </c>
      <c r="G12" s="7" t="inlineStr">
        <is>
          <t>Business</t>
        </is>
      </c>
      <c r="H12" s="5" t="n">
        <v>14220</v>
      </c>
      <c r="I12" s="5" t="n">
        <v>14288</v>
      </c>
      <c r="J12" s="5">
        <f>I12-H12</f>
        <v/>
      </c>
      <c r="K12" s="38" t="n">
        <v>0.72</v>
      </c>
      <c r="L12" s="38">
        <f>IF(G12="Business",J12*K12,0)</f>
        <v/>
      </c>
      <c r="M12" s="38" t="n">
        <v>10</v>
      </c>
      <c r="N12" s="38">
        <f>L12+M12</f>
        <v/>
      </c>
      <c r="O12" s="7" t="inlineStr">
        <is>
          <t>Yes</t>
        </is>
      </c>
      <c r="P12" s="7" t="inlineStr">
        <is>
          <t>Yes</t>
        </is>
      </c>
      <c r="Q12" s="7">
        <f>IF(J12&lt;0,"Check odometer","OK")</f>
        <v/>
      </c>
    </row>
    <row r="13">
      <c r="A13" s="9" t="inlineStr">
        <is>
          <t>TOTALS</t>
        </is>
      </c>
      <c r="H13" s="10" t="n"/>
      <c r="I13" s="10" t="n"/>
      <c r="J13" s="11">
        <f>SUM(J3:J12)</f>
        <v/>
      </c>
      <c r="K13" s="10" t="n"/>
      <c r="L13" s="12">
        <f>SUM(L3:L12)</f>
        <v/>
      </c>
      <c r="M13" s="12">
        <f>SUM(M3:M12)</f>
        <v/>
      </c>
      <c r="N13" s="12">
        <f>SUM(N3:N12)</f>
        <v/>
      </c>
      <c r="O13" s="10" t="n"/>
      <c r="P13" s="10" t="n"/>
      <c r="Q13" s="10" t="n"/>
    </row>
    <row r="14">
      <c r="A14" s="9" t="inlineStr">
        <is>
          <t>AVERAGES</t>
        </is>
      </c>
      <c r="B14" s="10" t="n"/>
      <c r="C14" s="10" t="n"/>
      <c r="D14" s="10" t="n"/>
      <c r="E14" s="10" t="n"/>
      <c r="F14" s="10" t="n"/>
      <c r="G14" s="10" t="n"/>
      <c r="H14" s="10" t="n"/>
      <c r="I14" s="10" t="n"/>
      <c r="J14" s="39">
        <f>AVERAGE(J3:J12)</f>
        <v/>
      </c>
      <c r="K14" s="10" t="n"/>
      <c r="L14" s="10" t="n"/>
      <c r="M14" s="10" t="n"/>
      <c r="N14" s="40">
        <f>AVERAGE(N3:N12)</f>
        <v/>
      </c>
      <c r="O14" s="10" t="n"/>
      <c r="P14" s="10" t="n"/>
      <c r="Q14" s="10" t="n"/>
    </row>
  </sheetData>
  <mergeCells count="1">
    <mergeCell ref="A1:Q1"/>
  </mergeCells>
  <conditionalFormatting sqref="Q3:Q12">
    <cfRule type="expression" priority="1" dxfId="0" stopIfTrue="1">
      <formula>Q3="Check odometer"</formula>
    </cfRule>
  </conditionalFormatting>
  <dataValidations count="3">
    <dataValidation sqref="G3:G12" showErrorMessage="1" showInputMessage="1" allowBlank="0" type="list">
      <formula1>"Business,Personal"</formula1>
    </dataValidation>
    <dataValidation sqref="O3:O12" showErrorMessage="1" showInputMessage="1" allowBlank="0" type="list">
      <formula1>"Yes,No"</formula1>
    </dataValidation>
    <dataValidation sqref="P3:P12" showErrorMessage="1" showInputMessage="1" allowBlank="0" type="list">
      <formula1>"Yes,No"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selection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  <col width="40" customWidth="1" min="5" max="5"/>
  </cols>
  <sheetData>
    <row r="1" ht="30" customHeight="1">
      <c r="A1" s="1" t="inlineStr">
        <is>
          <t>CRA Automobile Allowance Rates — 2026 Reference</t>
        </is>
      </c>
    </row>
    <row r="2" ht="36" customHeight="1">
      <c r="A2" s="2" t="inlineStr">
        <is>
          <t>Province / Territory</t>
        </is>
      </c>
      <c r="B2" s="2" t="inlineStr">
        <is>
          <t>Base Rate
(first 5,000 km)</t>
        </is>
      </c>
      <c r="C2" s="2" t="inlineStr">
        <is>
          <t>Rate Above
5,000 km</t>
        </is>
      </c>
      <c r="D2" s="2" t="inlineStr">
        <is>
          <t>CRA Zone</t>
        </is>
      </c>
      <c r="E2" s="2" t="inlineStr">
        <is>
          <t>Notes</t>
        </is>
      </c>
    </row>
    <row r="3">
      <c r="A3" s="4" t="inlineStr">
        <is>
          <t>Ontario</t>
        </is>
      </c>
      <c r="B3" s="41" t="n">
        <v>0.72</v>
      </c>
      <c r="C3" s="41" t="n">
        <v>0.66</v>
      </c>
      <c r="D3" s="3" t="inlineStr">
        <is>
          <t>South</t>
        </is>
      </c>
      <c r="E3" s="4" t="inlineStr">
        <is>
          <t>Standard federal rate applies</t>
        </is>
      </c>
    </row>
    <row r="4">
      <c r="A4" s="8" t="inlineStr">
        <is>
          <t>Quebec</t>
        </is>
      </c>
      <c r="B4" s="42" t="n">
        <v>0.72</v>
      </c>
      <c r="C4" s="42" t="n">
        <v>0.66</v>
      </c>
      <c r="D4" s="7" t="inlineStr">
        <is>
          <t>South</t>
        </is>
      </c>
      <c r="E4" s="8" t="inlineStr">
        <is>
          <t>Confirm with RQ for provincial top-up</t>
        </is>
      </c>
    </row>
    <row r="5">
      <c r="A5" s="4" t="inlineStr">
        <is>
          <t>Alberta</t>
        </is>
      </c>
      <c r="B5" s="41" t="n">
        <v>0.72</v>
      </c>
      <c r="C5" s="41" t="n">
        <v>0.66</v>
      </c>
      <c r="D5" s="3" t="inlineStr">
        <is>
          <t>South</t>
        </is>
      </c>
      <c r="E5" s="4" t="inlineStr">
        <is>
          <t>No provincial income tax; CRA rate standard</t>
        </is>
      </c>
    </row>
    <row r="6">
      <c r="A6" s="8" t="inlineStr">
        <is>
          <t>British Columbia</t>
        </is>
      </c>
      <c r="B6" s="42" t="n">
        <v>0.72</v>
      </c>
      <c r="C6" s="42" t="n">
        <v>0.66</v>
      </c>
      <c r="D6" s="7" t="inlineStr">
        <is>
          <t>South</t>
        </is>
      </c>
      <c r="E6" s="8" t="inlineStr">
        <is>
          <t>Standard federal rate applies</t>
        </is>
      </c>
    </row>
    <row r="7">
      <c r="A7" s="4" t="inlineStr">
        <is>
          <t>Nova Scotia</t>
        </is>
      </c>
      <c r="B7" s="41" t="n">
        <v>0.74</v>
      </c>
      <c r="C7" s="41" t="n">
        <v>0.68</v>
      </c>
      <c r="D7" s="3" t="inlineStr">
        <is>
          <t>North</t>
        </is>
      </c>
      <c r="E7" s="4" t="inlineStr">
        <is>
          <t>Higher rate — prescribed northern zone</t>
        </is>
      </c>
    </row>
    <row r="8">
      <c r="A8" s="8" t="inlineStr">
        <is>
          <t>Manitoba</t>
        </is>
      </c>
      <c r="B8" s="42" t="n">
        <v>0.72</v>
      </c>
      <c r="C8" s="42" t="n">
        <v>0.66</v>
      </c>
      <c r="D8" s="7" t="inlineStr">
        <is>
          <t>South</t>
        </is>
      </c>
      <c r="E8" s="8" t="inlineStr">
        <is>
          <t>Standard federal rate applies</t>
        </is>
      </c>
    </row>
    <row r="9">
      <c r="A9" s="4" t="inlineStr">
        <is>
          <t>Saskatchewan</t>
        </is>
      </c>
      <c r="B9" s="41" t="n">
        <v>0.72</v>
      </c>
      <c r="C9" s="41" t="n">
        <v>0.66</v>
      </c>
      <c r="D9" s="3" t="inlineStr">
        <is>
          <t>South</t>
        </is>
      </c>
      <c r="E9" s="4" t="inlineStr">
        <is>
          <t>Standard federal rate applies</t>
        </is>
      </c>
    </row>
    <row r="10">
      <c r="A10" s="8" t="inlineStr">
        <is>
          <t>New Brunswick</t>
        </is>
      </c>
      <c r="B10" s="42" t="n">
        <v>0.74</v>
      </c>
      <c r="C10" s="42" t="n">
        <v>0.68</v>
      </c>
      <c r="D10" s="7" t="inlineStr">
        <is>
          <t>North</t>
        </is>
      </c>
      <c r="E10" s="8" t="inlineStr">
        <is>
          <t>Higher rate — prescribed northern zone</t>
        </is>
      </c>
    </row>
    <row r="11">
      <c r="A11" s="4" t="inlineStr">
        <is>
          <t>Newfoundland and Labrador</t>
        </is>
      </c>
      <c r="B11" s="41" t="n">
        <v>0.74</v>
      </c>
      <c r="C11" s="41" t="n">
        <v>0.68</v>
      </c>
      <c r="D11" s="3" t="inlineStr">
        <is>
          <t>North</t>
        </is>
      </c>
      <c r="E11" s="4" t="inlineStr">
        <is>
          <t>Higher rate — prescribed northern zone</t>
        </is>
      </c>
    </row>
    <row r="12">
      <c r="A12" s="8" t="inlineStr">
        <is>
          <t>Prince Edward Island</t>
        </is>
      </c>
      <c r="B12" s="42" t="n">
        <v>0.74</v>
      </c>
      <c r="C12" s="42" t="n">
        <v>0.68</v>
      </c>
      <c r="D12" s="7" t="inlineStr">
        <is>
          <t>North</t>
        </is>
      </c>
      <c r="E12" s="8" t="inlineStr">
        <is>
          <t>Higher rate — prescribed northern zone</t>
        </is>
      </c>
    </row>
    <row r="13">
      <c r="A13" s="4" t="inlineStr">
        <is>
          <t>Northwest Territories</t>
        </is>
      </c>
      <c r="B13" s="41" t="n">
        <v>0.74</v>
      </c>
      <c r="C13" s="41" t="n">
        <v>0.68</v>
      </c>
      <c r="D13" s="3" t="inlineStr">
        <is>
          <t>North</t>
        </is>
      </c>
      <c r="E13" s="4" t="inlineStr">
        <is>
          <t>CRA prescribed northern residents zone</t>
        </is>
      </c>
    </row>
    <row r="14">
      <c r="A14" s="8" t="inlineStr">
        <is>
          <t>Nunavut</t>
        </is>
      </c>
      <c r="B14" s="42" t="n">
        <v>0.74</v>
      </c>
      <c r="C14" s="42" t="n">
        <v>0.68</v>
      </c>
      <c r="D14" s="7" t="inlineStr">
        <is>
          <t>North</t>
        </is>
      </c>
      <c r="E14" s="8" t="inlineStr">
        <is>
          <t>CRA prescribed northern residents zone</t>
        </is>
      </c>
    </row>
    <row r="15">
      <c r="A15" s="4" t="inlineStr">
        <is>
          <t>Yukon</t>
        </is>
      </c>
      <c r="B15" s="41" t="n">
        <v>0.74</v>
      </c>
      <c r="C15" s="41" t="n">
        <v>0.68</v>
      </c>
      <c r="D15" s="3" t="inlineStr">
        <is>
          <t>North</t>
        </is>
      </c>
      <c r="E15" s="4" t="inlineStr">
        <is>
          <t>CRA prescribed northern residents zone</t>
        </is>
      </c>
    </row>
    <row r="16"/>
    <row r="17"/>
    <row r="18">
      <c r="A18" s="9" t="inlineStr">
        <is>
          <t>IMPORTANT NOTES — CRA 2026 Automobile Allowance</t>
        </is>
      </c>
      <c r="B18" s="43" t="n"/>
      <c r="C18" s="43" t="n"/>
      <c r="D18" s="43" t="n"/>
      <c r="E18" s="44" t="n"/>
    </row>
    <row r="19" ht="20" customHeight="1">
      <c r="A19" s="17" t="inlineStr">
        <is>
          <t xml:space="preserve">  • Rates shown are based on CRA's prescribed per-kilometre automobile allowance rates for 2026.</t>
        </is>
      </c>
      <c r="B19" s="43" t="n"/>
      <c r="C19" s="43" t="n"/>
      <c r="D19" s="43" t="n"/>
      <c r="E19" s="44" t="n"/>
    </row>
    <row r="20" ht="20" customHeight="1">
      <c r="A20" s="17" t="inlineStr">
        <is>
          <t xml:space="preserve">  • The higher rate ($0.74/km) applies to employees in prescribed northern or intermediate zones.</t>
        </is>
      </c>
      <c r="B20" s="43" t="n"/>
      <c r="C20" s="43" t="n"/>
      <c r="D20" s="43" t="n"/>
      <c r="E20" s="44" t="n"/>
    </row>
    <row r="21" ht="20" customHeight="1">
      <c r="A21" s="17" t="inlineStr">
        <is>
          <t xml:space="preserve">  • Employers may pay more than these rates; the excess is a taxable benefit and must be reported on T4.</t>
        </is>
      </c>
      <c r="B21" s="43" t="n"/>
      <c r="C21" s="43" t="n"/>
      <c r="D21" s="43" t="n"/>
      <c r="E21" s="44" t="n"/>
    </row>
    <row r="22" ht="20" customHeight="1">
      <c r="A22" s="17" t="inlineStr">
        <is>
          <t xml:space="preserve">  • Employees must keep a mileage log with: date, origin, destination, purpose, and km for each trip.</t>
        </is>
      </c>
      <c r="B22" s="43" t="n"/>
      <c r="C22" s="43" t="n"/>
      <c r="D22" s="43" t="n"/>
      <c r="E22" s="44" t="n"/>
    </row>
    <row r="23" ht="20" customHeight="1">
      <c r="A23" s="17" t="inlineStr">
        <is>
          <t xml:space="preserve">  • Business-use percentage = Total Business km ÷ Total km driven in the year.</t>
        </is>
      </c>
      <c r="B23" s="43" t="n"/>
      <c r="C23" s="43" t="n"/>
      <c r="D23" s="43" t="n"/>
      <c r="E23" s="44" t="n"/>
    </row>
    <row r="24" ht="20" customHeight="1">
      <c r="A24" s="17" t="inlineStr">
        <is>
          <t xml:space="preserve">  • Source: CRA IT-522R / T4130 Employer's Guide — Taxable Benefits and Allowances.</t>
        </is>
      </c>
      <c r="B24" s="43" t="n"/>
      <c r="C24" s="43" t="n"/>
      <c r="D24" s="43" t="n"/>
      <c r="E24" s="44" t="n"/>
    </row>
  </sheetData>
  <mergeCells count="8">
    <mergeCell ref="A1:E1"/>
    <mergeCell ref="A18:E18"/>
    <mergeCell ref="A19:E19"/>
    <mergeCell ref="A20:E20"/>
    <mergeCell ref="A21:E21"/>
    <mergeCell ref="A22:E22"/>
    <mergeCell ref="A23:E23"/>
    <mergeCell ref="A24:E2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4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0" customWidth="1" min="1" max="1"/>
    <col width="20" customWidth="1" min="2" max="2"/>
    <col width="2" customWidth="1" min="3" max="3"/>
    <col width="2" customWidth="1" min="4" max="4"/>
    <col width="20" customWidth="1" min="6" max="6"/>
    <col width="8" customWidth="1" min="7" max="7"/>
    <col width="12" customWidth="1" min="8" max="8"/>
    <col width="15" customWidth="1" min="9" max="9"/>
    <col width="12" customWidth="1" min="10" max="10"/>
    <col width="15" customWidth="1" min="11" max="11"/>
  </cols>
  <sheetData>
    <row r="1" ht="32" customHeight="1">
      <c r="A1" s="1" t="inlineStr">
        <is>
          <t>CRA Mileage &amp; Allowance — Summary Dashboard 2026</t>
        </is>
      </c>
    </row>
    <row r="2"/>
    <row r="3">
      <c r="A3" s="9" t="inlineStr">
        <is>
          <t>Key Performance Indicators</t>
        </is>
      </c>
      <c r="B3" s="43" t="n"/>
      <c r="C3" s="43" t="n"/>
      <c r="D3" s="44" t="n"/>
      <c r="F3" s="9" t="inlineStr">
        <is>
          <t>Per-Employee Summary</t>
        </is>
      </c>
      <c r="G3" s="43" t="n"/>
      <c r="H3" s="43" t="n"/>
      <c r="I3" s="43" t="n"/>
      <c r="J3" s="43" t="n"/>
      <c r="K3" s="44" t="n"/>
    </row>
    <row r="4" ht="22" customHeight="1">
      <c r="A4" s="18" t="inlineStr">
        <is>
          <t>Total Business Trips</t>
        </is>
      </c>
      <c r="B4" s="19">
        <f>COUNTIF(Mileage_Log!G3:G12,"Business")</f>
        <v/>
      </c>
      <c r="F4" s="20" t="inlineStr">
        <is>
          <t>Employee</t>
        </is>
      </c>
      <c r="G4" s="20" t="inlineStr">
        <is>
          <t>Trips</t>
        </is>
      </c>
      <c r="H4" s="20" t="inlineStr">
        <is>
          <t>Total km</t>
        </is>
      </c>
      <c r="I4" s="20" t="inlineStr">
        <is>
          <t>Allowance ($)</t>
        </is>
      </c>
      <c r="J4" s="20" t="inlineStr">
        <is>
          <t>Parking ($)</t>
        </is>
      </c>
      <c r="K4" s="20" t="inlineStr">
        <is>
          <t>Total Claim ($)</t>
        </is>
      </c>
    </row>
    <row r="5" ht="22" customHeight="1">
      <c r="A5" s="21" t="inlineStr">
        <is>
          <t>Total Personal Trips</t>
        </is>
      </c>
      <c r="B5" s="19">
        <f>COUNTIF(Mileage_Log!G3:G12,"Personal")</f>
        <v/>
      </c>
      <c r="F5" s="22" t="inlineStr">
        <is>
          <t>Liam Chen</t>
        </is>
      </c>
      <c r="G5" s="23">
        <f>COUNTIF(Mileage_Log!B3:B12,F5)</f>
        <v/>
      </c>
      <c r="H5" s="23">
        <f>IFERROR(SUMIF(Mileage_Log!B3:B12,F5,Mileage_Log!J3:J12),0)</f>
        <v/>
      </c>
      <c r="I5" s="45">
        <f>IFERROR(SUMIF(Mileage_Log!B3:B12,F5,Mileage_Log!L3:L12),0)</f>
        <v/>
      </c>
      <c r="J5" s="45">
        <f>IFERROR(SUMIF(Mileage_Log!B3:B12,F5,Mileage_Log!M3:M12),0)</f>
        <v/>
      </c>
      <c r="K5" s="45">
        <f>IFERROR(SUMIF(Mileage_Log!B3:B12,F5,Mileage_Log!N3:N12),0)</f>
        <v/>
      </c>
    </row>
    <row r="6" ht="22" customHeight="1">
      <c r="A6" s="18" t="inlineStr">
        <is>
          <t>Total Trips</t>
        </is>
      </c>
      <c r="B6" s="19">
        <f>COUNTA(Mileage_Log!B3:B12)</f>
        <v/>
      </c>
      <c r="F6" s="17" t="inlineStr">
        <is>
          <t>Emma Patel</t>
        </is>
      </c>
      <c r="G6" s="25">
        <f>COUNTIF(Mileage_Log!B3:B12,F6)</f>
        <v/>
      </c>
      <c r="H6" s="25">
        <f>IFERROR(SUMIF(Mileage_Log!B3:B12,F6,Mileage_Log!J3:J12),0)</f>
        <v/>
      </c>
      <c r="I6" s="46">
        <f>IFERROR(SUMIF(Mileage_Log!B3:B12,F6,Mileage_Log!L3:L12),0)</f>
        <v/>
      </c>
      <c r="J6" s="46">
        <f>IFERROR(SUMIF(Mileage_Log!B3:B12,F6,Mileage_Log!M3:M12),0)</f>
        <v/>
      </c>
      <c r="K6" s="46">
        <f>IFERROR(SUMIF(Mileage_Log!B3:B12,F6,Mileage_Log!N3:N12),0)</f>
        <v/>
      </c>
    </row>
    <row r="7" ht="22" customHeight="1">
      <c r="A7" s="21" t="inlineStr">
        <is>
          <t>Total Kilometres (all)</t>
        </is>
      </c>
      <c r="B7" s="19">
        <f>SUM(Mileage_Log!J3:J12)</f>
        <v/>
      </c>
      <c r="F7" s="22" t="inlineStr">
        <is>
          <t>Noah Martin</t>
        </is>
      </c>
      <c r="G7" s="23">
        <f>COUNTIF(Mileage_Log!B3:B12,F7)</f>
        <v/>
      </c>
      <c r="H7" s="23">
        <f>IFERROR(SUMIF(Mileage_Log!B3:B12,F7,Mileage_Log!J3:J12),0)</f>
        <v/>
      </c>
      <c r="I7" s="45">
        <f>IFERROR(SUMIF(Mileage_Log!B3:B12,F7,Mileage_Log!L3:L12),0)</f>
        <v/>
      </c>
      <c r="J7" s="45">
        <f>IFERROR(SUMIF(Mileage_Log!B3:B12,F7,Mileage_Log!M3:M12),0)</f>
        <v/>
      </c>
      <c r="K7" s="45">
        <f>IFERROR(SUMIF(Mileage_Log!B3:B12,F7,Mileage_Log!N3:N12),0)</f>
        <v/>
      </c>
    </row>
    <row r="8" ht="22" customHeight="1">
      <c r="A8" s="18" t="inlineStr">
        <is>
          <t>Total Allowance Claimed</t>
        </is>
      </c>
      <c r="B8" s="47">
        <f>SUM(Mileage_Log!L3:L12)</f>
        <v/>
      </c>
      <c r="F8" s="17" t="inlineStr">
        <is>
          <t>Olivia Tremblay</t>
        </is>
      </c>
      <c r="G8" s="25">
        <f>COUNTIF(Mileage_Log!B3:B12,F8)</f>
        <v/>
      </c>
      <c r="H8" s="25">
        <f>IFERROR(SUMIF(Mileage_Log!B3:B12,F8,Mileage_Log!J3:J12),0)</f>
        <v/>
      </c>
      <c r="I8" s="46">
        <f>IFERROR(SUMIF(Mileage_Log!B3:B12,F8,Mileage_Log!L3:L12),0)</f>
        <v/>
      </c>
      <c r="J8" s="46">
        <f>IFERROR(SUMIF(Mileage_Log!B3:B12,F8,Mileage_Log!M3:M12),0)</f>
        <v/>
      </c>
      <c r="K8" s="46">
        <f>IFERROR(SUMIF(Mileage_Log!B3:B12,F8,Mileage_Log!N3:N12),0)</f>
        <v/>
      </c>
    </row>
    <row r="9" ht="22" customHeight="1">
      <c r="A9" s="21" t="inlineStr">
        <is>
          <t>Total Parking &amp; Tolls</t>
        </is>
      </c>
      <c r="B9" s="47">
        <f>SUM(Mileage_Log!M3:M12)</f>
        <v/>
      </c>
      <c r="F9" s="22" t="inlineStr">
        <is>
          <t>Lucas Brown</t>
        </is>
      </c>
      <c r="G9" s="23">
        <f>COUNTIF(Mileage_Log!B3:B12,F9)</f>
        <v/>
      </c>
      <c r="H9" s="23">
        <f>IFERROR(SUMIF(Mileage_Log!B3:B12,F9,Mileage_Log!J3:J12),0)</f>
        <v/>
      </c>
      <c r="I9" s="45">
        <f>IFERROR(SUMIF(Mileage_Log!B3:B12,F9,Mileage_Log!L3:L12),0)</f>
        <v/>
      </c>
      <c r="J9" s="45">
        <f>IFERROR(SUMIF(Mileage_Log!B3:B12,F9,Mileage_Log!M3:M12),0)</f>
        <v/>
      </c>
      <c r="K9" s="45">
        <f>IFERROR(SUMIF(Mileage_Log!B3:B12,F9,Mileage_Log!N3:N12),0)</f>
        <v/>
      </c>
    </row>
    <row r="10" ht="22" customHeight="1">
      <c r="A10" s="18" t="inlineStr">
        <is>
          <t>Grand Total Claimed</t>
        </is>
      </c>
      <c r="B10" s="47">
        <f>SUM(Mileage_Log!N3:N12)</f>
        <v/>
      </c>
      <c r="F10" s="17" t="inlineStr">
        <is>
          <t>Sophie Nguyen</t>
        </is>
      </c>
      <c r="G10" s="25">
        <f>COUNTIF(Mileage_Log!B3:B12,F10)</f>
        <v/>
      </c>
      <c r="H10" s="25">
        <f>IFERROR(SUMIF(Mileage_Log!B3:B12,F10,Mileage_Log!J3:J12),0)</f>
        <v/>
      </c>
      <c r="I10" s="46">
        <f>IFERROR(SUMIF(Mileage_Log!B3:B12,F10,Mileage_Log!L3:L12),0)</f>
        <v/>
      </c>
      <c r="J10" s="46">
        <f>IFERROR(SUMIF(Mileage_Log!B3:B12,F10,Mileage_Log!M3:M12),0)</f>
        <v/>
      </c>
      <c r="K10" s="46">
        <f>IFERROR(SUMIF(Mileage_Log!B3:B12,F10,Mileage_Log!N3:N12),0)</f>
        <v/>
      </c>
    </row>
    <row r="11" ht="22" customHeight="1">
      <c r="A11" s="21" t="inlineStr">
        <is>
          <t>Average Trip Distance (km)</t>
        </is>
      </c>
      <c r="B11" s="48">
        <f>IFERROR(AVERAGE(Mileage_Log!J3:J12),0)</f>
        <v/>
      </c>
      <c r="F11" s="22" t="inlineStr">
        <is>
          <t>Ethan Wilson</t>
        </is>
      </c>
      <c r="G11" s="23">
        <f>COUNTIF(Mileage_Log!B3:B12,F11)</f>
        <v/>
      </c>
      <c r="H11" s="23">
        <f>IFERROR(SUMIF(Mileage_Log!B3:B12,F11,Mileage_Log!J3:J12),0)</f>
        <v/>
      </c>
      <c r="I11" s="45">
        <f>IFERROR(SUMIF(Mileage_Log!B3:B12,F11,Mileage_Log!L3:L12),0)</f>
        <v/>
      </c>
      <c r="J11" s="45">
        <f>IFERROR(SUMIF(Mileage_Log!B3:B12,F11,Mileage_Log!M3:M12),0)</f>
        <v/>
      </c>
      <c r="K11" s="45">
        <f>IFERROR(SUMIF(Mileage_Log!B3:B12,F11,Mileage_Log!N3:N12),0)</f>
        <v/>
      </c>
    </row>
    <row r="12" ht="22" customHeight="1">
      <c r="A12" s="18" t="inlineStr">
        <is>
          <t>Average Claim per Trip ($)</t>
        </is>
      </c>
      <c r="B12" s="47">
        <f>IFERROR(SUM(Mileage_Log!N3:N12)/COUNTA(Mileage_Log!B3:B12),0)</f>
        <v/>
      </c>
      <c r="F12" s="17" t="inlineStr">
        <is>
          <t>Charlotte Dubois</t>
        </is>
      </c>
      <c r="G12" s="25">
        <f>COUNTIF(Mileage_Log!B3:B12,F12)</f>
        <v/>
      </c>
      <c r="H12" s="25">
        <f>IFERROR(SUMIF(Mileage_Log!B3:B12,F12,Mileage_Log!J3:J12),0)</f>
        <v/>
      </c>
      <c r="I12" s="46">
        <f>IFERROR(SUMIF(Mileage_Log!B3:B12,F12,Mileage_Log!L3:L12),0)</f>
        <v/>
      </c>
      <c r="J12" s="46">
        <f>IFERROR(SUMIF(Mileage_Log!B3:B12,F12,Mileage_Log!M3:M12),0)</f>
        <v/>
      </c>
      <c r="K12" s="46">
        <f>IFERROR(SUMIF(Mileage_Log!B3:B12,F12,Mileage_Log!N3:N12),0)</f>
        <v/>
      </c>
    </row>
    <row r="13" ht="22" customHeight="1">
      <c r="A13" s="21" t="inlineStr">
        <is>
          <t>Business Trip %</t>
        </is>
      </c>
      <c r="B13" s="29">
        <f>IFERROR(COUNTIF(Mileage_Log!G3:G12,"Business")/COUNTA(Mileage_Log!B3:B12),0)</f>
        <v/>
      </c>
      <c r="F13" s="22" t="inlineStr">
        <is>
          <t>William Scott</t>
        </is>
      </c>
      <c r="G13" s="23">
        <f>COUNTIF(Mileage_Log!B3:B12,F13)</f>
        <v/>
      </c>
      <c r="H13" s="23">
        <f>IFERROR(SUMIF(Mileage_Log!B3:B12,F13,Mileage_Log!J3:J12),0)</f>
        <v/>
      </c>
      <c r="I13" s="45">
        <f>IFERROR(SUMIF(Mileage_Log!B3:B12,F13,Mileage_Log!L3:L12),0)</f>
        <v/>
      </c>
      <c r="J13" s="45">
        <f>IFERROR(SUMIF(Mileage_Log!B3:B12,F13,Mileage_Log!M3:M12),0)</f>
        <v/>
      </c>
      <c r="K13" s="45">
        <f>IFERROR(SUMIF(Mileage_Log!B3:B12,F13,Mileage_Log!N3:N12),0)</f>
        <v/>
      </c>
    </row>
    <row r="14" ht="22" customHeight="1">
      <c r="A14" s="18" t="inlineStr">
        <is>
          <t>Personal Trip %</t>
        </is>
      </c>
      <c r="B14" s="29">
        <f>IFERROR(COUNTIF(Mileage_Log!G3:G12,"Personal")/COUNTA(Mileage_Log!B3:B12),0)</f>
        <v/>
      </c>
      <c r="F14" s="17" t="inlineStr">
        <is>
          <t>Ava Johnson</t>
        </is>
      </c>
      <c r="G14" s="25">
        <f>COUNTIF(Mileage_Log!B3:B12,F14)</f>
        <v/>
      </c>
      <c r="H14" s="25">
        <f>IFERROR(SUMIF(Mileage_Log!B3:B12,F14,Mileage_Log!J3:J12),0)</f>
        <v/>
      </c>
      <c r="I14" s="46">
        <f>IFERROR(SUMIF(Mileage_Log!B3:B12,F14,Mileage_Log!L3:L12),0)</f>
        <v/>
      </c>
      <c r="J14" s="46">
        <f>IFERROR(SUMIF(Mileage_Log!B3:B12,F14,Mileage_Log!M3:M12),0)</f>
        <v/>
      </c>
      <c r="K14" s="46">
        <f>IFERROR(SUMIF(Mileage_Log!B3:B12,F14,Mileage_Log!N3:N12),0)</f>
        <v/>
      </c>
    </row>
    <row r="15" ht="22" customHeight="1">
      <c r="A15" s="21" t="inlineStr">
        <is>
          <t>Approved Trips</t>
        </is>
      </c>
      <c r="B15" s="19">
        <f>COUNTIF(Mileage_Log!P3:P12,"Yes")</f>
        <v/>
      </c>
      <c r="F15" s="20" t="inlineStr">
        <is>
          <t>TOTAL</t>
        </is>
      </c>
      <c r="G15" s="30">
        <f>SUM(G5:G14)</f>
        <v/>
      </c>
      <c r="H15" s="30">
        <f>SUM(H5:H14)</f>
        <v/>
      </c>
      <c r="I15" s="49">
        <f>SUM(I5:I14)</f>
        <v/>
      </c>
      <c r="J15" s="49">
        <f>SUM(J5:J14)</f>
        <v/>
      </c>
      <c r="K15" s="49">
        <f>SUM(K5:K14)</f>
        <v/>
      </c>
    </row>
    <row r="16" ht="22" customHeight="1">
      <c r="A16" s="18" t="inlineStr">
        <is>
          <t>Receipts Provided</t>
        </is>
      </c>
      <c r="B16" s="19">
        <f>COUNTIF(Mileage_Log!O3:O12,"Yes")</f>
        <v/>
      </c>
    </row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>
      <c r="A35" s="32" t="inlineStr">
        <is>
          <t>Trip Type</t>
        </is>
      </c>
      <c r="B35" s="32" t="inlineStr">
        <is>
          <t>Count</t>
        </is>
      </c>
      <c r="D35" s="32" t="inlineStr">
        <is>
          <t>Trip #</t>
        </is>
      </c>
      <c r="E35" s="32" t="inlineStr">
        <is>
          <t>Allowance ($)</t>
        </is>
      </c>
    </row>
    <row r="36">
      <c r="A36" t="inlineStr">
        <is>
          <t>Business</t>
        </is>
      </c>
      <c r="B36">
        <f>COUNTIF(Mileage_Log!G3:G12,"Business")</f>
        <v/>
      </c>
      <c r="D36" t="n">
        <v>1</v>
      </c>
      <c r="E36" s="50">
        <f>Mileage_Log!L3</f>
        <v/>
      </c>
    </row>
    <row r="37">
      <c r="A37" t="inlineStr">
        <is>
          <t>Personal</t>
        </is>
      </c>
      <c r="B37">
        <f>COUNTIF(Mileage_Log!G3:G12,"Personal")</f>
        <v/>
      </c>
      <c r="D37" t="n">
        <v>2</v>
      </c>
      <c r="E37" s="50">
        <f>Mileage_Log!L4</f>
        <v/>
      </c>
    </row>
    <row r="38">
      <c r="D38" t="n">
        <v>3</v>
      </c>
      <c r="E38" s="50">
        <f>Mileage_Log!L5</f>
        <v/>
      </c>
    </row>
    <row r="39">
      <c r="D39" t="n">
        <v>4</v>
      </c>
      <c r="E39" s="50">
        <f>Mileage_Log!L6</f>
        <v/>
      </c>
    </row>
    <row r="40">
      <c r="D40" t="n">
        <v>5</v>
      </c>
      <c r="E40" s="50">
        <f>Mileage_Log!L7</f>
        <v/>
      </c>
    </row>
    <row r="41">
      <c r="D41" t="n">
        <v>6</v>
      </c>
      <c r="E41" s="50">
        <f>Mileage_Log!L8</f>
        <v/>
      </c>
    </row>
    <row r="42">
      <c r="D42" t="n">
        <v>7</v>
      </c>
      <c r="E42" s="50">
        <f>Mileage_Log!L9</f>
        <v/>
      </c>
    </row>
    <row r="43">
      <c r="D43" t="n">
        <v>8</v>
      </c>
      <c r="E43" s="50">
        <f>Mileage_Log!L10</f>
        <v/>
      </c>
    </row>
    <row r="44">
      <c r="D44" t="n">
        <v>9</v>
      </c>
      <c r="E44" s="50">
        <f>Mileage_Log!L11</f>
        <v/>
      </c>
    </row>
    <row r="45">
      <c r="D45" t="n">
        <v>10</v>
      </c>
      <c r="E45" s="50">
        <f>Mileage_Log!L12</f>
        <v/>
      </c>
    </row>
  </sheetData>
  <mergeCells count="3">
    <mergeCell ref="A1:K1"/>
    <mergeCell ref="A3:D3"/>
    <mergeCell ref="F3:K3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37"/>
  <sheetViews>
    <sheetView workbookViewId="0">
      <selection activeCell="A1" sqref="A1"/>
    </sheetView>
  </sheetViews>
  <sheetFormatPr baseColWidth="8" defaultRowHeight="15"/>
  <cols>
    <col width="16" customWidth="1" min="1" max="1"/>
    <col width="90" customWidth="1" min="2" max="2"/>
  </cols>
  <sheetData>
    <row r="1" ht="32" customHeight="1">
      <c r="A1" s="1" t="inlineStr">
        <is>
          <t>Instructions &amp; CRA Record-Keeping Guide</t>
        </is>
      </c>
    </row>
    <row r="2"/>
    <row r="3" ht="26" customHeight="1">
      <c r="A3" s="34" t="inlineStr">
        <is>
          <t>SHEET OVERVIEW</t>
        </is>
      </c>
      <c r="B3" s="44" t="n"/>
    </row>
    <row r="4" ht="32" customHeight="1">
      <c r="A4" s="35" t="inlineStr">
        <is>
          <t>Mileage_Log</t>
        </is>
      </c>
      <c r="B4" s="36" t="inlineStr">
        <is>
          <t>Main data entry sheet. Enter one row per trip. All yellow (pale) cells are editable. Calculated columns (Distance, Allowance Claim, Total Claim) update automatically.</t>
        </is>
      </c>
    </row>
    <row r="5" ht="32" customHeight="1">
      <c r="A5" s="35" t="inlineStr">
        <is>
          <t>CRA_Rates</t>
        </is>
      </c>
      <c r="B5" s="36" t="inlineStr">
        <is>
          <t>Reference table of CRA-prescribed automobile allowance rates for 2026. Do not edit unless rates are updated by CRA or your employer policy changes.</t>
        </is>
      </c>
    </row>
    <row r="6" ht="32" customHeight="1">
      <c r="A6" s="35" t="inlineStr">
        <is>
          <t>Summary_Dashboard</t>
        </is>
      </c>
      <c r="B6" s="36" t="inlineStr">
        <is>
          <t>Auto-calculated KPIs, per-employee totals, and three charts (bar chart by employee, pie chart business vs. personal, line chart by trip).</t>
        </is>
      </c>
    </row>
    <row r="7" ht="32" customHeight="1">
      <c r="A7" s="35" t="inlineStr">
        <is>
          <t>Instructions</t>
        </is>
      </c>
      <c r="B7" s="36" t="inlineStr">
        <is>
          <t>This sheet. Guidance on CRA requirements and proper log-keeping.</t>
        </is>
      </c>
    </row>
    <row r="8" ht="26" customHeight="1">
      <c r="A8" s="34" t="inlineStr">
        <is>
          <t>HOW TO ENTER A TRIP</t>
        </is>
      </c>
      <c r="B8" s="44" t="n"/>
    </row>
    <row r="9" ht="32" customHeight="1">
      <c r="A9" s="35" t="inlineStr">
        <is>
          <t>Step 1 — Date</t>
        </is>
      </c>
      <c r="B9" s="36" t="inlineStr">
        <is>
          <t>Enter the trip date in YYYY-MM-DD format (Canadian standard), e.g. 2026-03-15.</t>
        </is>
      </c>
    </row>
    <row r="10" ht="32" customHeight="1">
      <c r="A10" s="35" t="inlineStr">
        <is>
          <t>Step 2 — Employee</t>
        </is>
      </c>
      <c r="B10" s="36" t="inlineStr">
        <is>
          <t>Enter the full name of the employee driving the vehicle.</t>
        </is>
      </c>
    </row>
    <row r="11" ht="32" customHeight="1">
      <c r="A11" s="35" t="inlineStr">
        <is>
          <t>Step 3 — Department</t>
        </is>
      </c>
      <c r="B11" s="36" t="inlineStr">
        <is>
          <t>Enter the employee's department or cost centre.</t>
        </is>
      </c>
    </row>
    <row r="12" ht="32" customHeight="1">
      <c r="A12" s="35" t="inlineStr">
        <is>
          <t>Step 4 — Cities</t>
        </is>
      </c>
      <c r="B12" s="36" t="inlineStr">
        <is>
          <t>Enter the departure city (City From) and arrival city (City To).</t>
        </is>
      </c>
    </row>
    <row r="13" ht="32" customHeight="1">
      <c r="A13" s="35" t="inlineStr">
        <is>
          <t>Step 5 — Purpose</t>
        </is>
      </c>
      <c r="B13" s="36" t="inlineStr">
        <is>
          <t>Briefly describe the business purpose, e.g. 'Client meeting', 'Site inspection'.</t>
        </is>
      </c>
    </row>
    <row r="14" ht="32" customHeight="1">
      <c r="A14" s="35" t="inlineStr">
        <is>
          <t>Step 6 — Trip Type</t>
        </is>
      </c>
      <c r="B14" s="36" t="inlineStr">
        <is>
          <t>Select 'Business' or 'Personal' from the dropdown. CRA allowance is only paid for Business trips.</t>
        </is>
      </c>
    </row>
    <row r="15" ht="32" customHeight="1">
      <c r="A15" s="35" t="inlineStr">
        <is>
          <t>Step 7 — Odometer</t>
        </is>
      </c>
      <c r="B15" s="36" t="inlineStr">
        <is>
          <t>Enter the odometer reading (km) at the start and end of the trip. Distance is calculated automatically.</t>
        </is>
      </c>
    </row>
    <row r="16" ht="32" customHeight="1">
      <c r="A16" s="35" t="inlineStr">
        <is>
          <t>Step 8 — Parking</t>
        </is>
      </c>
      <c r="B16" s="36" t="inlineStr">
        <is>
          <t>Enter any parking fees or toll charges (CAD). Keep receipts for amounts over $10.</t>
        </is>
      </c>
    </row>
    <row r="17" ht="32" customHeight="1">
      <c r="A17" s="35" t="inlineStr">
        <is>
          <t>Step 9 — Receipt</t>
        </is>
      </c>
      <c r="B17" s="36" t="inlineStr">
        <is>
          <t>Select 'Yes' if a parking/toll receipt was obtained; 'No' otherwise.</t>
        </is>
      </c>
    </row>
    <row r="18" ht="32" customHeight="1">
      <c r="A18" s="35" t="inlineStr">
        <is>
          <t>Step 10 — Approval</t>
        </is>
      </c>
      <c r="B18" s="36" t="inlineStr">
        <is>
          <t>Supervisor or manager selects 'Yes' once the trip is reviewed and approved.</t>
        </is>
      </c>
    </row>
    <row r="19" ht="26" customHeight="1">
      <c r="A19" s="34" t="inlineStr">
        <is>
          <t>CRA RECORD-KEEPING REQUIREMENTS</t>
        </is>
      </c>
      <c r="B19" s="44" t="n"/>
    </row>
    <row r="20" ht="32" customHeight="1">
      <c r="A20" s="35" t="inlineStr">
        <is>
          <t>Mileage Log</t>
        </is>
      </c>
      <c r="B20" s="36" t="inlineStr">
        <is>
          <t>CRA requires a record of: date of trip, origin and destination, distance driven, and business purpose for EVERY business trip.</t>
        </is>
      </c>
    </row>
    <row r="21" ht="32" customHeight="1">
      <c r="A21" s="35" t="inlineStr">
        <is>
          <t>Odometer Records</t>
        </is>
      </c>
      <c r="B21" s="36" t="inlineStr">
        <is>
          <t>Record odometer at the start and end of each year. CRA may ask for annual total km to calculate business-use percentage.</t>
        </is>
      </c>
    </row>
    <row r="22" ht="32" customHeight="1">
      <c r="A22" s="35" t="inlineStr">
        <is>
          <t>Allowance Rates</t>
        </is>
      </c>
      <c r="B22" s="36" t="inlineStr">
        <is>
          <t>For 2026, the CRA prescribed rate is $0.72/km for the first 5,000 km and $0.66/km thereafter (southern Canada). Higher rates apply in northern zones ($0.74/$0.68).</t>
        </is>
      </c>
    </row>
    <row r="23" ht="32" customHeight="1">
      <c r="A23" s="35" t="inlineStr">
        <is>
          <t>Taxable Benefits</t>
        </is>
      </c>
      <c r="B23" s="36" t="inlineStr">
        <is>
          <t>If an employer pays more than the CRA prescribed rate, the excess is a taxable benefit and must appear in Box 40 of the employee's T4 slip.</t>
        </is>
      </c>
    </row>
    <row r="24" ht="32" customHeight="1">
      <c r="A24" s="35" t="inlineStr">
        <is>
          <t>Retention Period</t>
        </is>
      </c>
      <c r="B24" s="36" t="inlineStr">
        <is>
          <t>CRA recommends keeping all vehicle logs and receipts for a minimum of 6 years from the end of the tax year to which they relate.</t>
        </is>
      </c>
    </row>
    <row r="25" ht="32" customHeight="1">
      <c r="A25" s="35" t="inlineStr">
        <is>
          <t>Supporting Docs</t>
        </is>
      </c>
      <c r="B25" s="36" t="inlineStr">
        <is>
          <t>Retain: parking receipts, toll invoices, travel authorisation approvals, and any per-diem or expense claim forms alongside this log.</t>
        </is>
      </c>
    </row>
    <row r="26" ht="26" customHeight="1">
      <c r="A26" s="34" t="inlineStr">
        <is>
          <t>AUTOMOBILE ALLOWANCE POLICY NOTES</t>
        </is>
      </c>
      <c r="B26" s="44" t="n"/>
    </row>
    <row r="27" ht="32" customHeight="1">
      <c r="A27" s="35" t="inlineStr">
        <is>
          <t>Reasonable Allowance</t>
        </is>
      </c>
      <c r="B27" s="36" t="inlineStr">
        <is>
          <t>An allowance is considered reasonable by CRA if it is based solely on km driven for business and the rate does not exceed the prescribed rate.</t>
        </is>
      </c>
    </row>
    <row r="28" ht="32" customHeight="1">
      <c r="A28" s="35" t="inlineStr">
        <is>
          <t>Personal Use</t>
        </is>
      </c>
      <c r="B28" s="36" t="inlineStr">
        <is>
          <t>Kilometres driven for personal use (including commuting to a regular work location) are NOT eligible for the tax-free automobile allowance.</t>
        </is>
      </c>
    </row>
    <row r="29" ht="32" customHeight="1">
      <c r="A29" s="35" t="inlineStr">
        <is>
          <t>Business Number (BN)</t>
        </is>
      </c>
      <c r="B29" s="36" t="inlineStr">
        <is>
          <t>Ensure employer CRA Business Number (BN) appears on all expense claim forms and T4 supplementary documents, e.g. 123456789 RT 0001.</t>
        </is>
      </c>
    </row>
    <row r="30" ht="32" customHeight="1">
      <c r="A30" s="35" t="inlineStr">
        <is>
          <t>HST/GST on Claims</t>
        </is>
      </c>
      <c r="B30" s="36" t="inlineStr">
        <is>
          <t>Employers can claim an input tax credit (ITC) on automobile expenses where HST/GST was paid, subject to business-use percentage.</t>
        </is>
      </c>
    </row>
    <row r="31" ht="26" customHeight="1">
      <c r="A31" s="34" t="inlineStr">
        <is>
          <t>CANADIAN FORMAT REMINDERS</t>
        </is>
      </c>
      <c r="B31" s="44" t="n"/>
    </row>
    <row r="32" ht="32" customHeight="1">
      <c r="A32" s="35" t="inlineStr">
        <is>
          <t>Dates</t>
        </is>
      </c>
      <c r="B32" s="36" t="inlineStr">
        <is>
          <t>Always use YYYY-MM-DD format as required by CRA and Canadian payroll standards.</t>
        </is>
      </c>
    </row>
    <row r="33" ht="32" customHeight="1">
      <c r="A33" s="35" t="inlineStr">
        <is>
          <t>Currency</t>
        </is>
      </c>
      <c r="B33" s="36" t="inlineStr">
        <is>
          <t>All amounts in Canadian Dollars (CAD). Format: $1,234.56 (comma = thousands separator, period = decimal point).</t>
        </is>
      </c>
    </row>
    <row r="34" ht="32" customHeight="1">
      <c r="A34" s="35" t="inlineStr">
        <is>
          <t>Provinces</t>
        </is>
      </c>
      <c r="B34" s="36" t="inlineStr">
        <is>
          <t>Use full province name in the CRA_Rates sheet for lookups, e.g. 'Ontario', not 'ON'.</t>
        </is>
      </c>
    </row>
    <row r="35" ht="32" customHeight="1">
      <c r="A35" s="35" t="inlineStr">
        <is>
          <t>Language</t>
        </is>
      </c>
      <c r="B35" s="36" t="inlineStr">
        <is>
          <t>This workbook uses Canadian English spelling throughout (cheque, kilometre, colour, centre, labour, organisation).</t>
        </is>
      </c>
    </row>
    <row r="36"/>
    <row r="37" ht="40" customHeight="1">
      <c r="A37" s="37" t="inlineStr">
        <is>
          <t>DISCLAIMER: This workbook is provided as a convenience tool only. Always verify current CRA prescribed rates and rules at canada.ca/cra before filing. Rates shown reflect 2026 guidance and are subject to change.</t>
        </is>
      </c>
      <c r="B37" s="44" t="n"/>
    </row>
  </sheetData>
  <mergeCells count="7">
    <mergeCell ref="A1:B1"/>
    <mergeCell ref="A3:B3"/>
    <mergeCell ref="A8:B8"/>
    <mergeCell ref="A19:B19"/>
    <mergeCell ref="A26:B26"/>
    <mergeCell ref="A31:B31"/>
    <mergeCell ref="A37:B3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2026-06-18T12:56:50Z</dcterms:created>
  <dcterms:modified xmlns:dcterms="http://purl.org/dc/terms/" xmlns:xsi="http://www.w3.org/2001/XMLSchema-instance" xsi:type="dcterms:W3CDTF">2026-06-18T12:56:50Z</dcterms:modified>
</cp:coreProperties>
</file>