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rd Sales Log"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yyyy-mm-dd"/>
    <numFmt numFmtId="165" formatCode="$#,##0.00"/>
    <numFmt numFmtId="166" formatCode="0.0"/>
  </numFmts>
  <fonts count="7">
    <font>
      <name val="Calibri"/>
      <family val="2"/>
      <color theme="1"/>
      <sz val="11"/>
      <scheme val="minor"/>
    </font>
    <font>
      <name val="Calibri"/>
      <b val="1"/>
      <color rgb="000F766E"/>
      <sz val="16"/>
    </font>
    <font>
      <name val="Calibri"/>
      <i val="1"/>
      <color rgb="006B7280"/>
      <sz val="9.5"/>
    </font>
    <font>
      <name val="Calibri"/>
      <b val="1"/>
      <color rgb="00FFFFFF"/>
      <sz val="11"/>
    </font>
    <font>
      <name val="Calibri"/>
      <sz val="10.5"/>
    </font>
    <font>
      <name val="Calibri"/>
      <b val="1"/>
      <sz val="10.5"/>
    </font>
    <font>
      <name val="Calibri"/>
      <b val="1"/>
      <color rgb="00FFFFFF"/>
      <sz val="10.5"/>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8">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6" fillId="6" borderId="0" applyAlignment="1" pivotButton="0" quotePrefix="0" xfId="0">
      <alignment horizontal="center" vertical="center"/>
    </xf>
    <xf numFmtId="0" fontId="3" fillId="2" borderId="1" applyAlignment="1" pivotButton="0" quotePrefix="0" xfId="0">
      <alignment horizontal="center" vertical="center"/>
    </xf>
    <xf numFmtId="0" fontId="4" fillId="3" borderId="1" pivotButton="0" quotePrefix="0" xfId="0"/>
    <xf numFmtId="164" fontId="4" fillId="3" borderId="1" pivotButton="0" quotePrefix="0" xfId="0"/>
    <xf numFmtId="0" fontId="4" fillId="3" borderId="1" applyAlignment="1" pivotButton="0" quotePrefix="0" xfId="0">
      <alignment horizontal="center" vertical="center"/>
    </xf>
    <xf numFmtId="165" fontId="4" fillId="3" borderId="1" pivotButton="0" quotePrefix="0" xfId="0"/>
    <xf numFmtId="165" fontId="4" fillId="4" borderId="1" pivotButton="0" quotePrefix="0" xfId="0"/>
    <xf numFmtId="10" fontId="4" fillId="3" borderId="1" applyAlignment="1" pivotButton="0" quotePrefix="0" xfId="0">
      <alignment horizontal="center" vertical="center"/>
    </xf>
    <xf numFmtId="0" fontId="4" fillId="4" borderId="1" applyAlignment="1" pivotButton="0" quotePrefix="0" xfId="0">
      <alignment horizontal="center" vertical="center"/>
    </xf>
    <xf numFmtId="0" fontId="0" fillId="4" borderId="1" pivotButton="0" quotePrefix="0" xfId="0"/>
    <xf numFmtId="165" fontId="0" fillId="4" borderId="1" pivotButton="0" quotePrefix="0" xfId="0"/>
    <xf numFmtId="10" fontId="0" fillId="4" borderId="1" pivotButton="0" quotePrefix="0" xfId="0"/>
    <xf numFmtId="0" fontId="4" fillId="5" borderId="1" pivotButton="0" quotePrefix="0" xfId="0"/>
    <xf numFmtId="164" fontId="4" fillId="5" borderId="1" pivotButton="0" quotePrefix="0" xfId="0"/>
    <xf numFmtId="0" fontId="4" fillId="5" borderId="1" applyAlignment="1" pivotButton="0" quotePrefix="0" xfId="0">
      <alignment horizontal="center" vertical="center"/>
    </xf>
    <xf numFmtId="165" fontId="4" fillId="5" borderId="1" pivotButton="0" quotePrefix="0" xfId="0"/>
    <xf numFmtId="10" fontId="4" fillId="5" borderId="1" applyAlignment="1" pivotButton="0" quotePrefix="0" xfId="0">
      <alignment horizontal="center" vertical="center"/>
    </xf>
    <xf numFmtId="0" fontId="6" fillId="6" borderId="1" pivotButton="0" quotePrefix="0" xfId="0"/>
    <xf numFmtId="1" fontId="6" fillId="6" borderId="1" pivotButton="0" quotePrefix="0" xfId="0"/>
    <xf numFmtId="165" fontId="6" fillId="6" borderId="1" pivotButton="0" quotePrefix="0" xfId="0"/>
    <xf numFmtId="0" fontId="1" fillId="0" borderId="0" pivotButton="0" quotePrefix="0" xfId="0"/>
    <xf numFmtId="0" fontId="3" fillId="6" borderId="0" applyAlignment="1" pivotButton="0" quotePrefix="0" xfId="0">
      <alignment horizontal="center" vertical="center"/>
    </xf>
    <xf numFmtId="0" fontId="5" fillId="3" borderId="1" pivotButton="0" quotePrefix="0" xfId="0"/>
    <xf numFmtId="1" fontId="4" fillId="3" borderId="1" pivotButton="0" quotePrefix="0" xfId="0"/>
    <xf numFmtId="0" fontId="5" fillId="5" borderId="1" pivotButton="0" quotePrefix="0" xfId="0"/>
    <xf numFmtId="166" fontId="4" fillId="5" borderId="1" pivotButton="0" quotePrefix="0" xfId="0"/>
    <xf numFmtId="0" fontId="0" fillId="5" borderId="1" pivotButton="0" quotePrefix="0" xfId="0"/>
    <xf numFmtId="165" fontId="0" fillId="5" borderId="1" pivotButton="0" quotePrefix="0" xfId="0"/>
    <xf numFmtId="0" fontId="0" fillId="5" borderId="1" applyAlignment="1" pivotButton="0" quotePrefix="0" xfId="0">
      <alignment horizontal="center" vertical="center"/>
    </xf>
    <xf numFmtId="0" fontId="0" fillId="3" borderId="1" pivotButton="0" quotePrefix="0" xfId="0"/>
    <xf numFmtId="165" fontId="0" fillId="3" borderId="1" pivotButton="0" quotePrefix="0" xfId="0"/>
    <xf numFmtId="0" fontId="0" fillId="3" borderId="1" applyAlignment="1" pivotButton="0" quotePrefix="0" xfId="0">
      <alignment horizontal="center" vertical="center"/>
    </xf>
    <xf numFmtId="0" fontId="6" fillId="6" borderId="1" applyAlignment="1" pivotButton="0" quotePrefix="0" xfId="0">
      <alignment horizontal="center" vertical="center"/>
    </xf>
    <xf numFmtId="0" fontId="4" fillId="0" borderId="1" applyAlignment="1" pivotButton="0" quotePrefix="0" xfId="0">
      <alignment horizontal="left" vertical="center" wrapText="1"/>
    </xf>
    <xf numFmtId="0" fontId="0" fillId="0" borderId="4" pivotButton="0" quotePrefix="0" xfId="0"/>
  </cellXfs>
  <cellStyles count="1">
    <cellStyle name="Normal" xfId="0" builtinId="0" hidden="0"/>
  </cellStyles>
  <dxfs count="3">
    <dxf>
      <font>
        <b val="1"/>
        <color rgb="0022C55E"/>
      </font>
    </dxf>
    <dxf>
      <font>
        <b val="1"/>
        <color rgb="00DC2626"/>
      </font>
      <fill>
        <patternFill patternType="solid">
          <fgColor rgb="00FEE2E2"/>
        </patternFill>
      </fill>
    </dxf>
    <dxf>
      <font>
        <b val="1"/>
        <color rgb="0092400E"/>
      </font>
      <fill>
        <patternFill patternType="solid">
          <fgColor rgb="00FEF9C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Revenue by Wood Type ($)</a:t>
            </a:r>
          </a:p>
        </rich>
      </tx>
    </title>
    <plotArea>
      <barChart>
        <barDir val="col"/>
        <grouping val="clustered"/>
        <ser>
          <idx val="0"/>
          <order val="0"/>
          <tx>
            <strRef>
              <f>'Dashboard'!E4</f>
            </strRef>
          </tx>
          <spPr>
            <a:solidFill xmlns:a="http://schemas.openxmlformats.org/drawingml/2006/main">
              <a:srgbClr val="0F766E"/>
            </a:solidFill>
            <a:ln xmlns:a="http://schemas.openxmlformats.org/drawingml/2006/main">
              <a:prstDash val="solid"/>
            </a:ln>
          </spPr>
          <cat>
            <numRef>
              <f>'Dashboard'!$D$5:$D$9</f>
            </numRef>
          </cat>
          <val>
            <numRef>
              <f>'Dashboard'!$E$5:$E$9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Wood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Revenue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Orders by Province</a:t>
            </a:r>
          </a:p>
        </rich>
      </tx>
    </title>
    <plotArea>
      <pieChart>
        <varyColors val="1"/>
        <ser>
          <idx val="0"/>
          <order val="0"/>
          <tx>
            <strRef>
              <f>'Dashboard'!H4</f>
            </strRef>
          </tx>
          <spPr>
            <a:ln xmlns:a="http://schemas.openxmlformats.org/drawingml/2006/main">
              <a:prstDash val="solid"/>
            </a:ln>
          </spPr>
          <cat>
            <numRef>
              <f>'Dashboard'!$G$5:$G$11</f>
            </numRef>
          </cat>
          <val>
            <numRef>
              <f>'Dashboard'!$H$5:$H$11</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Order Total Value Trend</a:t>
            </a:r>
          </a:p>
        </rich>
      </tx>
    </title>
    <plotArea>
      <lineChart>
        <grouping val="standard"/>
        <ser>
          <idx val="0"/>
          <order val="0"/>
          <tx>
            <strRef>
              <f>'Cord Sales Log'!M3</f>
            </strRef>
          </tx>
          <spPr>
            <a:ln xmlns:a="http://schemas.openxmlformats.org/drawingml/2006/main" w="22000">
              <a:solidFill>
                <a:srgbClr val="14B8A6"/>
              </a:solidFill>
              <a:prstDash val="solid"/>
            </a:ln>
          </spPr>
          <marker>
            <symbol val="none"/>
            <spPr>
              <a:ln xmlns:a="http://schemas.openxmlformats.org/drawingml/2006/main">
                <a:prstDash val="solid"/>
              </a:ln>
            </spPr>
          </marker>
          <cat>
            <numRef>
              <f>'Cord Sales Log'!$A$4:$A$13</f>
            </numRef>
          </cat>
          <val>
            <numRef>
              <f>'Cord Sales Log'!$M$4:$M$13</f>
            </numRef>
          </val>
        </ser>
        <axId val="10"/>
        <axId val="100"/>
      </lineChart>
      <catAx>
        <axId val="10"/>
        <scaling>
          <orientation val="minMax"/>
        </scaling>
        <axPos val="l"/>
        <title>
          <tx>
            <rich>
              <a:bodyPr xmlns:a="http://schemas.openxmlformats.org/drawingml/2006/main"/>
              <a:p xmlns:a="http://schemas.openxmlformats.org/drawingml/2006/main">
                <a:pPr>
                  <a:defRPr/>
                </a:pPr>
                <a:r>
                  <a:t>Order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Total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11</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11</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27</row>
      <rowOff>0</rowOff>
    </from>
    <ext cx="720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U14"/>
  <sheetViews>
    <sheetView workbookViewId="0">
      <pane ySplit="3" topLeftCell="A4" activePane="bottomLeft" state="frozen"/>
      <selection pane="bottomLeft" activeCell="A1" sqref="A1"/>
    </sheetView>
  </sheetViews>
  <sheetFormatPr baseColWidth="8" defaultRowHeight="15"/>
  <cols>
    <col width="11" customWidth="1" min="1" max="1"/>
    <col width="12" customWidth="1" min="2" max="2"/>
    <col width="18" customWidth="1" min="3" max="3"/>
    <col width="14" customWidth="1" min="4" max="4"/>
    <col width="10" customWidth="1" min="5" max="5"/>
    <col width="16" customWidth="1" min="6" max="6"/>
    <col width="15" customWidth="1" min="7" max="7"/>
    <col width="16" customWidth="1" min="8" max="8"/>
    <col width="13" customWidth="1" min="9" max="9"/>
    <col width="14" customWidth="1" min="10" max="10"/>
    <col width="12" customWidth="1" min="11" max="11"/>
    <col width="13" customWidth="1" min="12" max="12"/>
    <col width="13" customWidth="1" min="13" max="13"/>
    <col width="15" customWidth="1" min="14" max="14"/>
    <col width="32" customWidth="1" min="15" max="15"/>
    <col width="16" customWidth="1" min="17" max="17"/>
    <col width="18" customWidth="1" min="18" max="18"/>
    <col width="10" customWidth="1" min="20" max="20"/>
    <col width="12" customWidth="1" min="21" max="21"/>
  </cols>
  <sheetData>
    <row r="1" ht="24" customHeight="1">
      <c r="A1" s="1" t="inlineStr">
        <is>
          <t>Maple Ridge Firewood Co. — Cord Sales Tracker (CAD)</t>
        </is>
      </c>
    </row>
    <row r="2">
      <c r="A2" s="2" t="inlineStr">
        <is>
          <t>Business Number (BN): 123456789RT0001</t>
        </is>
      </c>
      <c r="Q2" s="3" t="inlineStr">
        <is>
          <t>Wood Price Reference Table</t>
        </is>
      </c>
      <c r="T2" s="3" t="inlineStr">
        <is>
          <t>Provincial Tax Rate Table (GST/HST/PST)</t>
        </is>
      </c>
    </row>
    <row r="3" ht="32" customHeight="1">
      <c r="A3" s="4" t="inlineStr">
        <is>
          <t>Order ID</t>
        </is>
      </c>
      <c r="B3" s="4" t="inlineStr">
        <is>
          <t>Date</t>
        </is>
      </c>
      <c r="C3" s="4" t="inlineStr">
        <is>
          <t>Customer Name</t>
        </is>
      </c>
      <c r="D3" s="4" t="inlineStr">
        <is>
          <t>City</t>
        </is>
      </c>
      <c r="E3" s="4" t="inlineStr">
        <is>
          <t>Province</t>
        </is>
      </c>
      <c r="F3" s="4" t="inlineStr">
        <is>
          <t>Wood Type</t>
        </is>
      </c>
      <c r="G3" s="4" t="inlineStr">
        <is>
          <t>Quantity (Cords)</t>
        </is>
      </c>
      <c r="H3" s="4" t="inlineStr">
        <is>
          <t>Price per Cord ($)</t>
        </is>
      </c>
      <c r="I3" s="4" t="inlineStr">
        <is>
          <t>Subtotal ($)</t>
        </is>
      </c>
      <c r="J3" s="4" t="inlineStr">
        <is>
          <t>Delivery Fee ($)</t>
        </is>
      </c>
      <c r="K3" s="4" t="inlineStr">
        <is>
          <t>Tax Rate (%)</t>
        </is>
      </c>
      <c r="L3" s="4" t="inlineStr">
        <is>
          <t>Tax Amount ($)</t>
        </is>
      </c>
      <c r="M3" s="4" t="inlineStr">
        <is>
          <t>Total ($)</t>
        </is>
      </c>
      <c r="N3" s="4" t="inlineStr">
        <is>
          <t>Payment Status</t>
        </is>
      </c>
      <c r="O3" s="4" t="inlineStr">
        <is>
          <t>Notes</t>
        </is>
      </c>
      <c r="Q3" s="4" t="inlineStr">
        <is>
          <t>Wood Type</t>
        </is>
      </c>
      <c r="R3" s="4" t="inlineStr">
        <is>
          <t>Price per Cord ($)</t>
        </is>
      </c>
      <c r="T3" s="4" t="inlineStr">
        <is>
          <t>Province</t>
        </is>
      </c>
      <c r="U3" s="4" t="inlineStr">
        <is>
          <t>Tax Rate</t>
        </is>
      </c>
    </row>
    <row r="4">
      <c r="A4" s="5" t="inlineStr">
        <is>
          <t>FW-1001</t>
        </is>
      </c>
      <c r="B4" s="6" t="inlineStr">
        <is>
          <t>2026-01-08</t>
        </is>
      </c>
      <c r="C4" s="5" t="inlineStr">
        <is>
          <t>Liam Tremblay</t>
        </is>
      </c>
      <c r="D4" s="5" t="inlineStr">
        <is>
          <t>Toronto</t>
        </is>
      </c>
      <c r="E4" s="7" t="inlineStr">
        <is>
          <t>ON</t>
        </is>
      </c>
      <c r="F4" s="5" t="inlineStr">
        <is>
          <t>Maple</t>
        </is>
      </c>
      <c r="G4" s="7" t="n">
        <v>3</v>
      </c>
      <c r="H4" s="8">
        <f>IFERROR(VLOOKUP(F4,$Q$4:$R$8,2,0),0)</f>
        <v/>
      </c>
      <c r="I4" s="8">
        <f>G4*H4</f>
        <v/>
      </c>
      <c r="J4" s="9" t="n">
        <v>30</v>
      </c>
      <c r="K4" s="10">
        <f>IFERROR(VLOOKUP(E4,$T$4:$U$10,2,0),0)</f>
        <v/>
      </c>
      <c r="L4" s="8">
        <f>(I4+J4)*K4</f>
        <v/>
      </c>
      <c r="M4" s="8">
        <f>I4+J4+L4</f>
        <v/>
      </c>
      <c r="N4" s="11" t="inlineStr">
        <is>
          <t>Paid</t>
        </is>
      </c>
      <c r="O4" s="5" t="inlineStr">
        <is>
          <t>Regular customer, stacked in garage</t>
        </is>
      </c>
      <c r="Q4" s="12" t="inlineStr">
        <is>
          <t>Maple</t>
        </is>
      </c>
      <c r="R4" s="13" t="n">
        <v>30</v>
      </c>
      <c r="T4" s="12" t="inlineStr">
        <is>
          <t>ON</t>
        </is>
      </c>
      <c r="U4" s="14" t="n">
        <v>0.13</v>
      </c>
    </row>
    <row r="5">
      <c r="A5" s="15" t="inlineStr">
        <is>
          <t>FW-1002</t>
        </is>
      </c>
      <c r="B5" s="16" t="inlineStr">
        <is>
          <t>2026-01-14</t>
        </is>
      </c>
      <c r="C5" s="15" t="inlineStr">
        <is>
          <t>Emma Gagnon</t>
        </is>
      </c>
      <c r="D5" s="15" t="inlineStr">
        <is>
          <t>Montreal</t>
        </is>
      </c>
      <c r="E5" s="17" t="inlineStr">
        <is>
          <t>QC</t>
        </is>
      </c>
      <c r="F5" s="15" t="inlineStr">
        <is>
          <t>Oak</t>
        </is>
      </c>
      <c r="G5" s="17" t="n">
        <v>2</v>
      </c>
      <c r="H5" s="18">
        <f>IFERROR(VLOOKUP(F5,$Q$4:$R$8,2,0),0)</f>
        <v/>
      </c>
      <c r="I5" s="18">
        <f>G5*H5</f>
        <v/>
      </c>
      <c r="J5" s="9" t="n">
        <v>45</v>
      </c>
      <c r="K5" s="19">
        <f>IFERROR(VLOOKUP(E5,$T$4:$U$10,2,0),0)</f>
        <v/>
      </c>
      <c r="L5" s="18">
        <f>(I5+J5)*K5</f>
        <v/>
      </c>
      <c r="M5" s="18">
        <f>I5+J5+L5</f>
        <v/>
      </c>
      <c r="N5" s="11" t="inlineStr">
        <is>
          <t>Paid</t>
        </is>
      </c>
      <c r="O5" s="15" t="inlineStr">
        <is>
          <t>Requested kiln-dried</t>
        </is>
      </c>
      <c r="Q5" s="12" t="inlineStr">
        <is>
          <t>Oak</t>
        </is>
      </c>
      <c r="R5" s="13" t="n">
        <v>45</v>
      </c>
      <c r="T5" s="12" t="inlineStr">
        <is>
          <t>QC</t>
        </is>
      </c>
      <c r="U5" s="14" t="n">
        <v>0.14975</v>
      </c>
    </row>
    <row r="6">
      <c r="A6" s="5" t="inlineStr">
        <is>
          <t>FW-1003</t>
        </is>
      </c>
      <c r="B6" s="6" t="inlineStr">
        <is>
          <t>2026-01-22</t>
        </is>
      </c>
      <c r="C6" s="5" t="inlineStr">
        <is>
          <t>Noah MacDonald</t>
        </is>
      </c>
      <c r="D6" s="5" t="inlineStr">
        <is>
          <t>Halifax</t>
        </is>
      </c>
      <c r="E6" s="7" t="inlineStr">
        <is>
          <t>NS</t>
        </is>
      </c>
      <c r="F6" s="5" t="inlineStr">
        <is>
          <t>Birch</t>
        </is>
      </c>
      <c r="G6" s="7" t="n">
        <v>4</v>
      </c>
      <c r="H6" s="8">
        <f>IFERROR(VLOOKUP(F6,$Q$4:$R$8,2,0),0)</f>
        <v/>
      </c>
      <c r="I6" s="8">
        <f>G6*H6</f>
        <v/>
      </c>
      <c r="J6" s="9" t="n">
        <v>0</v>
      </c>
      <c r="K6" s="10">
        <f>IFERROR(VLOOKUP(E6,$T$4:$U$10,2,0),0)</f>
        <v/>
      </c>
      <c r="L6" s="8">
        <f>(I6+J6)*K6</f>
        <v/>
      </c>
      <c r="M6" s="8">
        <f>I6+J6+L6</f>
        <v/>
      </c>
      <c r="N6" s="11" t="inlineStr">
        <is>
          <t>Pending</t>
        </is>
      </c>
      <c r="O6" s="5" t="inlineStr">
        <is>
          <t>Delivery scheduled next week</t>
        </is>
      </c>
      <c r="Q6" s="12" t="inlineStr">
        <is>
          <t>Birch</t>
        </is>
      </c>
      <c r="R6" s="13" t="n">
        <v>40</v>
      </c>
      <c r="T6" s="12" t="inlineStr">
        <is>
          <t>BC</t>
        </is>
      </c>
      <c r="U6" s="14" t="n">
        <v>0.12</v>
      </c>
    </row>
    <row r="7">
      <c r="A7" s="15" t="inlineStr">
        <is>
          <t>FW-1004</t>
        </is>
      </c>
      <c r="B7" s="16" t="inlineStr">
        <is>
          <t>2026-02-03</t>
        </is>
      </c>
      <c r="C7" s="15" t="inlineStr">
        <is>
          <t>Olivia Bergeron</t>
        </is>
      </c>
      <c r="D7" s="15" t="inlineStr">
        <is>
          <t>Vancouver</t>
        </is>
      </c>
      <c r="E7" s="17" t="inlineStr">
        <is>
          <t>BC</t>
        </is>
      </c>
      <c r="F7" s="15" t="inlineStr">
        <is>
          <t>Ash</t>
        </is>
      </c>
      <c r="G7" s="17" t="n">
        <v>1</v>
      </c>
      <c r="H7" s="18">
        <f>IFERROR(VLOOKUP(F7,$Q$4:$R$8,2,0),0)</f>
        <v/>
      </c>
      <c r="I7" s="18">
        <f>G7*H7</f>
        <v/>
      </c>
      <c r="J7" s="9" t="n">
        <v>25</v>
      </c>
      <c r="K7" s="19">
        <f>IFERROR(VLOOKUP(E7,$T$4:$U$10,2,0),0)</f>
        <v/>
      </c>
      <c r="L7" s="18">
        <f>(I7+J7)*K7</f>
        <v/>
      </c>
      <c r="M7" s="18">
        <f>I7+J7+L7</f>
        <v/>
      </c>
      <c r="N7" s="11" t="inlineStr">
        <is>
          <t>Paid</t>
        </is>
      </c>
      <c r="O7" s="15" t="inlineStr">
        <is>
          <t>Small top-up order</t>
        </is>
      </c>
      <c r="Q7" s="12" t="inlineStr">
        <is>
          <t>Ash</t>
        </is>
      </c>
      <c r="R7" s="13" t="n">
        <v>25</v>
      </c>
      <c r="T7" s="12" t="inlineStr">
        <is>
          <t>AB</t>
        </is>
      </c>
      <c r="U7" s="14" t="n">
        <v>0.05</v>
      </c>
    </row>
    <row r="8">
      <c r="A8" s="5" t="inlineStr">
        <is>
          <t>FW-1005</t>
        </is>
      </c>
      <c r="B8" s="6" t="inlineStr">
        <is>
          <t>2026-02-11</t>
        </is>
      </c>
      <c r="C8" s="5" t="inlineStr">
        <is>
          <t>Lucas Fontaine</t>
        </is>
      </c>
      <c r="D8" s="5" t="inlineStr">
        <is>
          <t>Calgary</t>
        </is>
      </c>
      <c r="E8" s="7" t="inlineStr">
        <is>
          <t>AB</t>
        </is>
      </c>
      <c r="F8" s="5" t="inlineStr">
        <is>
          <t>Mixed Hardwood</t>
        </is>
      </c>
      <c r="G8" s="7" t="n">
        <v>5</v>
      </c>
      <c r="H8" s="8">
        <f>IFERROR(VLOOKUP(F8,$Q$4:$R$8,2,0),0)</f>
        <v/>
      </c>
      <c r="I8" s="8">
        <f>G8*H8</f>
        <v/>
      </c>
      <c r="J8" s="9" t="n">
        <v>60</v>
      </c>
      <c r="K8" s="10">
        <f>IFERROR(VLOOKUP(E8,$T$4:$U$10,2,0),0)</f>
        <v/>
      </c>
      <c r="L8" s="8">
        <f>(I8+J8)*K8</f>
        <v/>
      </c>
      <c r="M8" s="8">
        <f>I8+J8+L8</f>
        <v/>
      </c>
      <c r="N8" s="11" t="inlineStr">
        <is>
          <t>Overdue</t>
        </is>
      </c>
      <c r="O8" s="5" t="inlineStr">
        <is>
          <t>Invoice sent, follow up required</t>
        </is>
      </c>
      <c r="Q8" s="12" t="inlineStr">
        <is>
          <t>Mixed Hardwood</t>
        </is>
      </c>
      <c r="R8" s="13" t="n">
        <v>35</v>
      </c>
      <c r="T8" s="12" t="inlineStr">
        <is>
          <t>NS</t>
        </is>
      </c>
      <c r="U8" s="14" t="n">
        <v>0.15</v>
      </c>
    </row>
    <row r="9">
      <c r="A9" s="15" t="inlineStr">
        <is>
          <t>FW-1006</t>
        </is>
      </c>
      <c r="B9" s="16" t="inlineStr">
        <is>
          <t>2026-02-19</t>
        </is>
      </c>
      <c r="C9" s="15" t="inlineStr">
        <is>
          <t>Sophie Leblanc</t>
        </is>
      </c>
      <c r="D9" s="15" t="inlineStr">
        <is>
          <t>Ottawa</t>
        </is>
      </c>
      <c r="E9" s="17" t="inlineStr">
        <is>
          <t>ON</t>
        </is>
      </c>
      <c r="F9" s="15" t="inlineStr">
        <is>
          <t>Maple</t>
        </is>
      </c>
      <c r="G9" s="17" t="n">
        <v>2</v>
      </c>
      <c r="H9" s="18">
        <f>IFERROR(VLOOKUP(F9,$Q$4:$R$8,2,0),0)</f>
        <v/>
      </c>
      <c r="I9" s="18">
        <f>G9*H9</f>
        <v/>
      </c>
      <c r="J9" s="9" t="n">
        <v>30</v>
      </c>
      <c r="K9" s="19">
        <f>IFERROR(VLOOKUP(E9,$T$4:$U$10,2,0),0)</f>
        <v/>
      </c>
      <c r="L9" s="18">
        <f>(I9+J9)*K9</f>
        <v/>
      </c>
      <c r="M9" s="18">
        <f>I9+J9+L9</f>
        <v/>
      </c>
      <c r="N9" s="11" t="inlineStr">
        <is>
          <t>Paid</t>
        </is>
      </c>
      <c r="O9" s="15" t="inlineStr">
        <is>
          <t>Repeat customer</t>
        </is>
      </c>
      <c r="T9" s="12" t="inlineStr">
        <is>
          <t>NB</t>
        </is>
      </c>
      <c r="U9" s="14" t="n">
        <v>0.15</v>
      </c>
    </row>
    <row r="10">
      <c r="A10" s="5" t="inlineStr">
        <is>
          <t>FW-1007</t>
        </is>
      </c>
      <c r="B10" s="6" t="inlineStr">
        <is>
          <t>2026-03-02</t>
        </is>
      </c>
      <c r="C10" s="5" t="inlineStr">
        <is>
          <t>Ethan Campbell</t>
        </is>
      </c>
      <c r="D10" s="5" t="inlineStr">
        <is>
          <t>Winnipeg</t>
        </is>
      </c>
      <c r="E10" s="7" t="inlineStr">
        <is>
          <t>MB</t>
        </is>
      </c>
      <c r="F10" s="5" t="inlineStr">
        <is>
          <t>Oak</t>
        </is>
      </c>
      <c r="G10" s="7" t="n">
        <v>3</v>
      </c>
      <c r="H10" s="8">
        <f>IFERROR(VLOOKUP(F10,$Q$4:$R$8,2,0),0)</f>
        <v/>
      </c>
      <c r="I10" s="8">
        <f>G10*H10</f>
        <v/>
      </c>
      <c r="J10" s="9" t="n">
        <v>40</v>
      </c>
      <c r="K10" s="10">
        <f>IFERROR(VLOOKUP(E10,$T$4:$U$10,2,0),0)</f>
        <v/>
      </c>
      <c r="L10" s="8">
        <f>(I10+J10)*K10</f>
        <v/>
      </c>
      <c r="M10" s="8">
        <f>I10+J10+L10</f>
        <v/>
      </c>
      <c r="N10" s="11" t="inlineStr">
        <is>
          <t>Pending</t>
        </is>
      </c>
      <c r="O10" s="5" t="inlineStr">
        <is>
          <t>Awaiting e-transfer</t>
        </is>
      </c>
      <c r="T10" s="12" t="inlineStr">
        <is>
          <t>MB</t>
        </is>
      </c>
      <c r="U10" s="14" t="n">
        <v>0.12</v>
      </c>
    </row>
    <row r="11">
      <c r="A11" s="15" t="inlineStr">
        <is>
          <t>FW-1008</t>
        </is>
      </c>
      <c r="B11" s="16" t="inlineStr">
        <is>
          <t>2026-03-10</t>
        </is>
      </c>
      <c r="C11" s="15" t="inlineStr">
        <is>
          <t>Ava Richard</t>
        </is>
      </c>
      <c r="D11" s="15" t="inlineStr">
        <is>
          <t>Fredericton</t>
        </is>
      </c>
      <c r="E11" s="17" t="inlineStr">
        <is>
          <t>NB</t>
        </is>
      </c>
      <c r="F11" s="15" t="inlineStr">
        <is>
          <t>Birch</t>
        </is>
      </c>
      <c r="G11" s="17" t="n">
        <v>2</v>
      </c>
      <c r="H11" s="18">
        <f>IFERROR(VLOOKUP(F11,$Q$4:$R$8,2,0),0)</f>
        <v/>
      </c>
      <c r="I11" s="18">
        <f>G11*H11</f>
        <v/>
      </c>
      <c r="J11" s="9" t="n">
        <v>0</v>
      </c>
      <c r="K11" s="19">
        <f>IFERROR(VLOOKUP(E11,$T$4:$U$10,2,0),0)</f>
        <v/>
      </c>
      <c r="L11" s="18">
        <f>(I11+J11)*K11</f>
        <v/>
      </c>
      <c r="M11" s="18">
        <f>I11+J11+L11</f>
        <v/>
      </c>
      <c r="N11" s="11" t="inlineStr">
        <is>
          <t>Paid</t>
        </is>
      </c>
      <c r="O11" s="15" t="inlineStr">
        <is>
          <t>Picked up at yard, no delivery</t>
        </is>
      </c>
    </row>
    <row r="12">
      <c r="A12" s="5" t="inlineStr">
        <is>
          <t>FW-1009</t>
        </is>
      </c>
      <c r="B12" s="6" t="inlineStr">
        <is>
          <t>2026-03-18</t>
        </is>
      </c>
      <c r="C12" s="5" t="inlineStr">
        <is>
          <t>Mason Belanger</t>
        </is>
      </c>
      <c r="D12" s="5" t="inlineStr">
        <is>
          <t>Quebec City</t>
        </is>
      </c>
      <c r="E12" s="7" t="inlineStr">
        <is>
          <t>QC</t>
        </is>
      </c>
      <c r="F12" s="5" t="inlineStr">
        <is>
          <t>Ash</t>
        </is>
      </c>
      <c r="G12" s="7" t="n">
        <v>4</v>
      </c>
      <c r="H12" s="8">
        <f>IFERROR(VLOOKUP(F12,$Q$4:$R$8,2,0),0)</f>
        <v/>
      </c>
      <c r="I12" s="8">
        <f>G12*H12</f>
        <v/>
      </c>
      <c r="J12" s="9" t="n">
        <v>45</v>
      </c>
      <c r="K12" s="10">
        <f>IFERROR(VLOOKUP(E12,$T$4:$U$10,2,0),0)</f>
        <v/>
      </c>
      <c r="L12" s="8">
        <f>(I12+J12)*K12</f>
        <v/>
      </c>
      <c r="M12" s="8">
        <f>I12+J12+L12</f>
        <v/>
      </c>
      <c r="N12" s="11" t="inlineStr">
        <is>
          <t>Paid</t>
        </is>
      </c>
      <c r="O12" s="5" t="inlineStr">
        <is>
          <t>Bulk discount applied</t>
        </is>
      </c>
    </row>
    <row r="13">
      <c r="A13" s="15" t="inlineStr">
        <is>
          <t>FW-1010</t>
        </is>
      </c>
      <c r="B13" s="16" t="inlineStr">
        <is>
          <t>2026-03-25</t>
        </is>
      </c>
      <c r="C13" s="15" t="inlineStr">
        <is>
          <t>Chloe Roy</t>
        </is>
      </c>
      <c r="D13" s="15" t="inlineStr">
        <is>
          <t>Victoria</t>
        </is>
      </c>
      <c r="E13" s="17" t="inlineStr">
        <is>
          <t>BC</t>
        </is>
      </c>
      <c r="F13" s="15" t="inlineStr">
        <is>
          <t>Mixed Hardwood</t>
        </is>
      </c>
      <c r="G13" s="17" t="n">
        <v>3</v>
      </c>
      <c r="H13" s="18">
        <f>IFERROR(VLOOKUP(F13,$Q$4:$R$8,2,0),0)</f>
        <v/>
      </c>
      <c r="I13" s="18">
        <f>G13*H13</f>
        <v/>
      </c>
      <c r="J13" s="9" t="n">
        <v>35</v>
      </c>
      <c r="K13" s="19">
        <f>IFERROR(VLOOKUP(E13,$T$4:$U$10,2,0),0)</f>
        <v/>
      </c>
      <c r="L13" s="18">
        <f>(I13+J13)*K13</f>
        <v/>
      </c>
      <c r="M13" s="18">
        <f>I13+J13+L13</f>
        <v/>
      </c>
      <c r="N13" s="11" t="inlineStr">
        <is>
          <t>Overdue</t>
        </is>
      </c>
      <c r="O13" s="15" t="inlineStr">
        <is>
          <t>Second reminder sent</t>
        </is>
      </c>
    </row>
    <row r="14">
      <c r="A14" s="20" t="n"/>
      <c r="B14" s="20" t="n"/>
      <c r="C14" s="20" t="n"/>
      <c r="D14" s="20" t="n"/>
      <c r="E14" s="20" t="n"/>
      <c r="F14" s="20" t="inlineStr">
        <is>
          <t>TOTALS</t>
        </is>
      </c>
      <c r="G14" s="21">
        <f>SUM(G4:G13)</f>
        <v/>
      </c>
      <c r="H14" s="20" t="n"/>
      <c r="I14" s="22">
        <f>SUM(I4:I13)</f>
        <v/>
      </c>
      <c r="J14" s="22">
        <f>SUM(J4:J13)</f>
        <v/>
      </c>
      <c r="K14" s="20" t="n"/>
      <c r="L14" s="22">
        <f>SUM(L4:L13)</f>
        <v/>
      </c>
      <c r="M14" s="22">
        <f>SUM(M4:M13)</f>
        <v/>
      </c>
      <c r="N14" s="20" t="n"/>
      <c r="O14" s="20" t="n"/>
    </row>
  </sheetData>
  <mergeCells count="3">
    <mergeCell ref="A1:O1"/>
    <mergeCell ref="Q2:R2"/>
    <mergeCell ref="T2:U2"/>
  </mergeCells>
  <conditionalFormatting sqref="N4:N13">
    <cfRule type="expression" priority="1" dxfId="0" stopIfTrue="1">
      <formula>N4="Paid"</formula>
    </cfRule>
    <cfRule type="expression" priority="2" dxfId="1" stopIfTrue="1">
      <formula>N4="Overdue"</formula>
    </cfRule>
    <cfRule type="expression" priority="3" dxfId="2" stopIfTrue="1">
      <formula>N4="Pending"</formula>
    </cfRule>
  </conditionalFormatting>
  <dataValidations count="3">
    <dataValidation sqref="F4:F13" showErrorMessage="1" showInputMessage="1" allowBlank="0" type="list">
      <formula1>"Maple,Oak,Birch,Ash,Mixed Hardwood"</formula1>
    </dataValidation>
    <dataValidation sqref="E4:E13" showErrorMessage="1" showInputMessage="1" allowBlank="0" type="list">
      <formula1>"ON,QC,BC,AB,NS,NB,MB"</formula1>
    </dataValidation>
    <dataValidation sqref="N4:N13" showErrorMessage="1" showInputMessage="1" allowBlank="0" type="list">
      <formula1>"Paid,Pending,Overdue"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22" customWidth="1" min="1" max="1"/>
    <col width="16" customWidth="1" min="2" max="2"/>
    <col width="4" customWidth="1" min="3" max="3"/>
    <col width="16" customWidth="1" min="4" max="4"/>
    <col width="14" customWidth="1" min="5" max="5"/>
    <col width="4" customWidth="1" min="6" max="6"/>
    <col width="12" customWidth="1" min="7" max="7"/>
    <col width="13" customWidth="1" min="8" max="8"/>
  </cols>
  <sheetData>
    <row r="1" ht="24" customHeight="1">
      <c r="A1" s="23" t="inlineStr">
        <is>
          <t>Firewood Sales Dashboard — Summary &amp; Analysis</t>
        </is>
      </c>
    </row>
    <row r="2"/>
    <row r="3">
      <c r="A3" s="24" t="inlineStr">
        <is>
          <t>Key Metrics</t>
        </is>
      </c>
      <c r="D3" s="24" t="inlineStr">
        <is>
          <t>Revenue by Wood Type</t>
        </is>
      </c>
      <c r="G3" s="24" t="inlineStr">
        <is>
          <t>Orders by Province</t>
        </is>
      </c>
    </row>
    <row r="4">
      <c r="A4" s="25" t="inlineStr">
        <is>
          <t>Total Orders</t>
        </is>
      </c>
      <c r="B4" s="26">
        <f>COUNTA('Cord Sales Log'!A4:A13)</f>
        <v/>
      </c>
      <c r="D4" s="4" t="inlineStr">
        <is>
          <t>Wood Type</t>
        </is>
      </c>
      <c r="E4" s="4" t="inlineStr">
        <is>
          <t>Revenue ($)</t>
        </is>
      </c>
      <c r="G4" s="4" t="inlineStr">
        <is>
          <t>Province</t>
        </is>
      </c>
      <c r="H4" s="4" t="inlineStr">
        <is>
          <t>Order Count</t>
        </is>
      </c>
    </row>
    <row r="5">
      <c r="A5" s="27" t="inlineStr">
        <is>
          <t>Total Cords Sold</t>
        </is>
      </c>
      <c r="B5" s="28">
        <f>'Cord Sales Log'!G14</f>
        <v/>
      </c>
      <c r="D5" s="29" t="inlineStr">
        <is>
          <t>Maple</t>
        </is>
      </c>
      <c r="E5" s="30">
        <f>SUMIF('Cord Sales Log'!F4:F13,D5,'Cord Sales Log'!I4:I13)</f>
        <v/>
      </c>
      <c r="G5" s="29" t="inlineStr">
        <is>
          <t>ON</t>
        </is>
      </c>
      <c r="H5" s="31">
        <f>COUNTIF('Cord Sales Log'!E4:E13,G5)</f>
        <v/>
      </c>
    </row>
    <row r="6">
      <c r="A6" s="25" t="inlineStr">
        <is>
          <t>Total Revenue ($)</t>
        </is>
      </c>
      <c r="B6" s="8">
        <f>'Cord Sales Log'!M14</f>
        <v/>
      </c>
      <c r="D6" s="32" t="inlineStr">
        <is>
          <t>Oak</t>
        </is>
      </c>
      <c r="E6" s="33">
        <f>SUMIF('Cord Sales Log'!F4:F13,D6,'Cord Sales Log'!I4:I13)</f>
        <v/>
      </c>
      <c r="G6" s="32" t="inlineStr">
        <is>
          <t>QC</t>
        </is>
      </c>
      <c r="H6" s="34">
        <f>COUNTIF('Cord Sales Log'!E4:E13,G6)</f>
        <v/>
      </c>
    </row>
    <row r="7">
      <c r="A7" s="27" t="inlineStr">
        <is>
          <t>Average Order Value ($)</t>
        </is>
      </c>
      <c r="B7" s="18">
        <f>IFERROR('Cord Sales Log'!M14/COUNTA('Cord Sales Log'!A4:A13),0)</f>
        <v/>
      </c>
      <c r="D7" s="29" t="inlineStr">
        <is>
          <t>Birch</t>
        </is>
      </c>
      <c r="E7" s="30">
        <f>SUMIF('Cord Sales Log'!F4:F13,D7,'Cord Sales Log'!I4:I13)</f>
        <v/>
      </c>
      <c r="G7" s="29" t="inlineStr">
        <is>
          <t>BC</t>
        </is>
      </c>
      <c r="H7" s="31">
        <f>COUNTIF('Cord Sales Log'!E4:E13,G7)</f>
        <v/>
      </c>
    </row>
    <row r="8">
      <c r="A8" s="25" t="inlineStr">
        <is>
          <t>Outstanding Payments ($)</t>
        </is>
      </c>
      <c r="B8" s="8">
        <f>SUMIF('Cord Sales Log'!N4:N13,"Overdue",'Cord Sales Log'!M4:M13)+SUMIF('Cord Sales Log'!N4:N13,"Pending",'Cord Sales Log'!M4:M13)</f>
        <v/>
      </c>
      <c r="D8" s="32" t="inlineStr">
        <is>
          <t>Ash</t>
        </is>
      </c>
      <c r="E8" s="33">
        <f>SUMIF('Cord Sales Log'!F4:F13,D8,'Cord Sales Log'!I4:I13)</f>
        <v/>
      </c>
      <c r="G8" s="32" t="inlineStr">
        <is>
          <t>AB</t>
        </is>
      </c>
      <c r="H8" s="34">
        <f>COUNTIF('Cord Sales Log'!E4:E13,G8)</f>
        <v/>
      </c>
    </row>
    <row r="9">
      <c r="A9" s="27" t="inlineStr">
        <is>
          <t>Paid Revenue ($)</t>
        </is>
      </c>
      <c r="B9" s="18">
        <f>SUMIF('Cord Sales Log'!N4:N13,"Paid",'Cord Sales Log'!M4:M13)</f>
        <v/>
      </c>
      <c r="D9" s="29" t="inlineStr">
        <is>
          <t>Mixed Hardwood</t>
        </is>
      </c>
      <c r="E9" s="30">
        <f>SUMIF('Cord Sales Log'!F4:F13,D9,'Cord Sales Log'!I4:I13)</f>
        <v/>
      </c>
      <c r="G9" s="29" t="inlineStr">
        <is>
          <t>NS</t>
        </is>
      </c>
      <c r="H9" s="31">
        <f>COUNTIF('Cord Sales Log'!E4:E13,G9)</f>
        <v/>
      </c>
    </row>
    <row r="10">
      <c r="G10" s="32" t="inlineStr">
        <is>
          <t>NB</t>
        </is>
      </c>
      <c r="H10" s="34">
        <f>COUNTIF('Cord Sales Log'!E4:E13,G10)</f>
        <v/>
      </c>
    </row>
    <row r="11">
      <c r="G11" s="29" t="inlineStr">
        <is>
          <t>MB</t>
        </is>
      </c>
      <c r="H11" s="31">
        <f>COUNTIF('Cord Sales Log'!E4:E13,G11)</f>
        <v/>
      </c>
    </row>
  </sheetData>
  <mergeCells count="4">
    <mergeCell ref="A1:F1"/>
    <mergeCell ref="A3:B3"/>
    <mergeCell ref="D3:E3"/>
    <mergeCell ref="G3:H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0" customWidth="1" min="1" max="1"/>
    <col width="60" customWidth="1" min="2" max="2"/>
  </cols>
  <sheetData>
    <row r="1" ht="24" customHeight="1">
      <c r="A1" s="23" t="inlineStr">
        <is>
          <t>Instructions — Firewood Cord Sales Tracker</t>
        </is>
      </c>
    </row>
    <row r="2"/>
    <row r="3">
      <c r="A3" s="35" t="inlineStr">
        <is>
          <t>Cord Sales Log</t>
        </is>
      </c>
    </row>
    <row r="4" ht="48" customHeight="1">
      <c r="A4" s="36" t="inlineStr">
        <is>
          <t>This sheet records every firewood order. Enter the Order ID, Date, Customer Name, City, Province, Wood Type, Quantity (cords) and Delivery Fee in the pale yellow input cells. Price per Cord and Tax Rate are looked up automatically using VLOOKUP against the reference tables in columns Q-U. Subtotal, Tax Amount and Total are calculated automatically. Update Payment Status (Paid, Pending, Overdue) as orders are settled.</t>
        </is>
      </c>
      <c r="B4" s="37" t="n"/>
    </row>
    <row r="5"/>
    <row r="6">
      <c r="A6" s="35" t="inlineStr">
        <is>
          <t>Wood Price Reference Table</t>
        </is>
      </c>
    </row>
    <row r="7" ht="48" customHeight="1">
      <c r="A7" s="36" t="inlineStr">
        <is>
          <t>Located at Q2:R8 on the Cord Sales Log sheet. Adjust the price per cord for each wood type here; all order rows update automatically.</t>
        </is>
      </c>
      <c r="B7" s="37" t="n"/>
    </row>
    <row r="8"/>
    <row r="9">
      <c r="A9" s="35" t="inlineStr">
        <is>
          <t>Provincial Tax Rate Table</t>
        </is>
      </c>
    </row>
    <row r="10" ht="48" customHeight="1">
      <c r="A10" s="36" t="inlineStr">
        <is>
          <t>Located at T2:U10 on the Cord Sales Log sheet. Contains the combined GST/HST/PST rate for each province. Update if tax rates change.</t>
        </is>
      </c>
      <c r="B10" s="37" t="n"/>
    </row>
    <row r="11"/>
    <row r="12">
      <c r="A12" s="35" t="inlineStr">
        <is>
          <t>Dashboard</t>
        </is>
      </c>
    </row>
    <row r="13" ht="48" customHeight="1">
      <c r="A13" s="36" t="inlineStr">
        <is>
          <t>Shows key metrics (total orders, cords sold, revenue, average order value, outstanding payments) plus a bar chart of revenue by wood type, a pie chart of orders by province, and a line chart of order totals over time. All figures update automatically from the Cord Sales Log.</t>
        </is>
      </c>
      <c r="B13" s="37" t="n"/>
    </row>
    <row r="14"/>
    <row r="15">
      <c r="A15" s="35" t="inlineStr">
        <is>
          <t>Data Validation</t>
        </is>
      </c>
    </row>
    <row r="16" ht="48" customHeight="1">
      <c r="A16" s="36" t="inlineStr">
        <is>
          <t>Wood Type, Province and Payment Status columns use dropdown lists to keep data entry consistent. Click a cell in those columns to see the dropdown arrow.</t>
        </is>
      </c>
      <c r="B16" s="37" t="n"/>
    </row>
    <row r="17"/>
    <row r="18">
      <c r="A18" s="35" t="inlineStr">
        <is>
          <t>Tax Notes</t>
        </is>
      </c>
    </row>
    <row r="19" ht="48" customHeight="1">
      <c r="A19" s="36" t="inlineStr">
        <is>
          <t>Tax rates shown are combined GST/HST/PST estimates by province (ON 13% HST, QC 14.975% GST+QST, BC 12% GST+PST, AB 5% GST, NS/NB 15% HST, MB 12% GST+PST). Confirm current rates with the CRA before invoicing.</t>
        </is>
      </c>
      <c r="B19" s="37" t="n"/>
    </row>
  </sheetData>
  <mergeCells count="13">
    <mergeCell ref="A1:B1"/>
    <mergeCell ref="A3"/>
    <mergeCell ref="A4:B4"/>
    <mergeCell ref="A6"/>
    <mergeCell ref="A7:B7"/>
    <mergeCell ref="A9"/>
    <mergeCell ref="A10:B10"/>
    <mergeCell ref="A12"/>
    <mergeCell ref="A13:B13"/>
    <mergeCell ref="A15"/>
    <mergeCell ref="A16:B16"/>
    <mergeCell ref="A18"/>
    <mergeCell ref="A19:B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2026-07-21T14:06:04Z</dcterms:created>
  <dcterms:modified xmlns:dcterms="http://purl.org/dc/terms/" xmlns:xsi="http://www.w3.org/2001/XMLSchema-instance" xsi:type="dcterms:W3CDTF">2026-07-21T14:06:04Z</dcterms:modified>
</cp:coreProperties>
</file>