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Inventory Log" sheetId="1" state="visible" r:id="rId1"/>
    <sheet xmlns:r="http://schemas.openxmlformats.org/officeDocument/2006/relationships" name="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5">
    <numFmt numFmtId="164" formatCode="yyyy-mm-dd"/>
    <numFmt numFmtId="165" formatCode="#,##0.0"/>
    <numFmt numFmtId="166" formatCode="$#,##0.00"/>
    <numFmt numFmtId="167" formatCode="0.0"/>
    <numFmt numFmtId="168" formatCode="0.0%"/>
  </numFmts>
  <fonts count="6">
    <font>
      <name val="Calibri"/>
      <family val="2"/>
      <color theme="1"/>
      <sz val="11"/>
      <scheme val="minor"/>
    </font>
    <font>
      <name val="Calibri"/>
      <b val="1"/>
      <color rgb="000F766E"/>
      <sz val="16"/>
    </font>
    <font>
      <name val="Calibri"/>
      <b val="1"/>
      <color rgb="00FFFFFF"/>
      <sz val="11"/>
    </font>
    <font>
      <b val="1"/>
    </font>
    <font>
      <b val="1"/>
      <color rgb="00FFFFFF"/>
    </font>
    <font>
      <b val="1"/>
      <color rgb="00FFFFFF"/>
      <sz val="12"/>
    </font>
  </fonts>
  <fills count="9">
    <fill>
      <patternFill/>
    </fill>
    <fill>
      <patternFill patternType="gray125"/>
    </fill>
    <fill>
      <patternFill patternType="solid">
        <fgColor rgb="001E293B"/>
      </patternFill>
    </fill>
    <fill>
      <patternFill patternType="solid">
        <fgColor rgb="00F8FAFC"/>
      </patternFill>
    </fill>
    <fill>
      <patternFill patternType="solid">
        <fgColor rgb="00FFFBEB"/>
      </patternFill>
    </fill>
    <fill>
      <patternFill patternType="solid">
        <fgColor rgb="00FFFFFF"/>
      </patternFill>
    </fill>
    <fill>
      <patternFill patternType="solid">
        <fgColor rgb="0014B8A6"/>
      </patternFill>
    </fill>
    <fill>
      <patternFill patternType="solid">
        <fgColor rgb="00F0FDFA"/>
      </patternFill>
    </fill>
    <fill>
      <patternFill patternType="solid">
        <fgColor rgb="000F766E"/>
      </patternFill>
    </fill>
  </fills>
  <borders count="2">
    <border>
      <left/>
      <right/>
      <top/>
      <bottom/>
      <diagonal/>
    </border>
    <border>
      <left style="thin">
        <color rgb="00D1D5DB"/>
      </left>
      <right style="thin">
        <color rgb="00D1D5DB"/>
      </right>
      <top style="thin">
        <color rgb="00D1D5DB"/>
      </top>
      <bottom style="thin">
        <color rgb="00D1D5DB"/>
      </bottom>
    </border>
  </borders>
  <cellStyleXfs count="1">
    <xf numFmtId="0" fontId="0" fillId="0" borderId="0"/>
  </cellStyleXfs>
  <cellXfs count="35">
    <xf numFmtId="0" fontId="0" fillId="0" borderId="0" pivotButton="0" quotePrefix="0" xfId="0"/>
    <xf numFmtId="0" fontId="1" fillId="0" borderId="0" applyAlignment="1" pivotButton="0" quotePrefix="0" xfId="0">
      <alignment horizontal="left" vertical="center"/>
    </xf>
    <xf numFmtId="0" fontId="2" fillId="2" borderId="1" applyAlignment="1" pivotButton="0" quotePrefix="0" xfId="0">
      <alignment horizontal="center" vertical="center" wrapText="1"/>
    </xf>
    <xf numFmtId="0" fontId="0" fillId="3" borderId="1" applyAlignment="1" pivotButton="0" quotePrefix="0" xfId="0">
      <alignment horizontal="center" vertical="center" wrapText="1"/>
    </xf>
    <xf numFmtId="164" fontId="0" fillId="3" borderId="1" applyAlignment="1" pivotButton="0" quotePrefix="0" xfId="0">
      <alignment horizontal="center" vertical="center" wrapText="1"/>
    </xf>
    <xf numFmtId="0" fontId="0" fillId="3" borderId="1" applyAlignment="1" pivotButton="0" quotePrefix="0" xfId="0">
      <alignment horizontal="left" vertical="center" wrapText="1"/>
    </xf>
    <xf numFmtId="165" fontId="0" fillId="4" borderId="1" applyAlignment="1" pivotButton="0" quotePrefix="0" xfId="0">
      <alignment horizontal="center" vertical="center" wrapText="1"/>
    </xf>
    <xf numFmtId="166" fontId="0" fillId="4" borderId="1" applyAlignment="1" pivotButton="0" quotePrefix="0" xfId="0">
      <alignment horizontal="center" vertical="center" wrapText="1"/>
    </xf>
    <xf numFmtId="166" fontId="0" fillId="3" borderId="1" pivotButton="0" quotePrefix="0" xfId="0"/>
    <xf numFmtId="167" fontId="0" fillId="4" borderId="1" applyAlignment="1" pivotButton="0" quotePrefix="0" xfId="0">
      <alignment horizontal="center" vertical="center" wrapText="1"/>
    </xf>
    <xf numFmtId="0" fontId="0" fillId="3" borderId="1" pivotButton="0" quotePrefix="0" xfId="0"/>
    <xf numFmtId="0" fontId="0" fillId="5" borderId="1" applyAlignment="1" pivotButton="0" quotePrefix="0" xfId="0">
      <alignment horizontal="center" vertical="center" wrapText="1"/>
    </xf>
    <xf numFmtId="164" fontId="0" fillId="5" borderId="1" applyAlignment="1" pivotButton="0" quotePrefix="0" xfId="0">
      <alignment horizontal="center" vertical="center" wrapText="1"/>
    </xf>
    <xf numFmtId="0" fontId="0" fillId="5" borderId="1" applyAlignment="1" pivotButton="0" quotePrefix="0" xfId="0">
      <alignment horizontal="left" vertical="center" wrapText="1"/>
    </xf>
    <xf numFmtId="166" fontId="0" fillId="5" borderId="1" pivotButton="0" quotePrefix="0" xfId="0"/>
    <xf numFmtId="0" fontId="0" fillId="5" borderId="1" pivotButton="0" quotePrefix="0" xfId="0"/>
    <xf numFmtId="0" fontId="4" fillId="6" borderId="1" pivotButton="0" quotePrefix="0" xfId="0"/>
    <xf numFmtId="165" fontId="4" fillId="6" borderId="1" pivotButton="0" quotePrefix="0" xfId="0"/>
    <xf numFmtId="166" fontId="4" fillId="6" borderId="1" pivotButton="0" quotePrefix="0" xfId="0"/>
    <xf numFmtId="0" fontId="1" fillId="0" borderId="0" pivotButton="0" quotePrefix="0" xfId="0"/>
    <xf numFmtId="0" fontId="2" fillId="6" borderId="0" pivotButton="0" quotePrefix="0" xfId="0"/>
    <xf numFmtId="0" fontId="0" fillId="6" borderId="0" pivotButton="0" quotePrefix="0" xfId="0"/>
    <xf numFmtId="0" fontId="3" fillId="0" borderId="1" pivotButton="0" quotePrefix="0" xfId="0"/>
    <xf numFmtId="165" fontId="0" fillId="7" borderId="1" pivotButton="0" quotePrefix="0" xfId="0"/>
    <xf numFmtId="166" fontId="0" fillId="7" borderId="1" pivotButton="0" quotePrefix="0" xfId="0"/>
    <xf numFmtId="1" fontId="0" fillId="7" borderId="1" pivotButton="0" quotePrefix="0" xfId="0"/>
    <xf numFmtId="165" fontId="0" fillId="3" borderId="1" applyAlignment="1" pivotButton="0" quotePrefix="0" xfId="0">
      <alignment horizontal="center" vertical="center" wrapText="1"/>
    </xf>
    <xf numFmtId="168" fontId="0" fillId="3" borderId="1" applyAlignment="1" pivotButton="0" quotePrefix="0" xfId="0">
      <alignment horizontal="center" vertical="center" wrapText="1"/>
    </xf>
    <xf numFmtId="165" fontId="0" fillId="5" borderId="1" applyAlignment="1" pivotButton="0" quotePrefix="0" xfId="0">
      <alignment horizontal="center" vertical="center" wrapText="1"/>
    </xf>
    <xf numFmtId="168" fontId="0" fillId="5" borderId="1" applyAlignment="1" pivotButton="0" quotePrefix="0" xfId="0">
      <alignment horizontal="center" vertical="center" wrapText="1"/>
    </xf>
    <xf numFmtId="166" fontId="0" fillId="3" borderId="1" applyAlignment="1" pivotButton="0" quotePrefix="0" xfId="0">
      <alignment horizontal="center" vertical="center" wrapText="1"/>
    </xf>
    <xf numFmtId="166" fontId="0" fillId="5" borderId="1" applyAlignment="1" pivotButton="0" quotePrefix="0" xfId="0">
      <alignment horizontal="center" vertical="center" wrapText="1"/>
    </xf>
    <xf numFmtId="0" fontId="5" fillId="8" borderId="0" pivotButton="0" quotePrefix="0" xfId="0"/>
    <xf numFmtId="0" fontId="0" fillId="8" borderId="0" pivotButton="0" quotePrefix="0" xfId="0"/>
    <xf numFmtId="0" fontId="0" fillId="0" borderId="0" applyAlignment="1" pivotButton="0" quotePrefix="0" xfId="0">
      <alignment horizontal="left" vertical="center" wrapText="1"/>
    </xf>
  </cellXfs>
  <cellStyles count="1">
    <cellStyle name="Normal" xfId="0" builtinId="0" hidden="0"/>
  </cellStyles>
  <dxfs count="3">
    <dxf>
      <font>
        <b val="1"/>
        <color rgb="00DC2626"/>
      </font>
    </dxf>
    <dxf>
      <font>
        <b val="1"/>
        <color rgb="0016A34A"/>
      </font>
    </dxf>
    <dxf>
      <font>
        <b val="1"/>
        <color rgb="00DC2626"/>
      </font>
      <fill>
        <patternFill patternType="solid">
          <fgColor rgb="00FEE2E2"/>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Inventory by Grain Type (MT)</a:t>
            </a:r>
          </a:p>
        </rich>
      </tx>
    </title>
    <plotArea>
      <barChart>
        <barDir val="col"/>
        <grouping val="clustered"/>
        <ser>
          <idx val="0"/>
          <order val="0"/>
          <tx>
            <strRef>
              <f>'Dashboard'!B24</f>
            </strRef>
          </tx>
          <spPr>
            <a:solidFill xmlns:a="http://schemas.openxmlformats.org/drawingml/2006/main">
              <a:srgbClr val="0F766E"/>
            </a:solidFill>
            <a:ln xmlns:a="http://schemas.openxmlformats.org/drawingml/2006/main">
              <a:prstDash val="solid"/>
            </a:ln>
          </spPr>
          <cat>
            <numRef>
              <f>'Dashboard'!$A$25:$A$29</f>
            </numRef>
          </cat>
          <val>
            <numRef>
              <f>'Dashboard'!$B$25:$B$29</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Grain Type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Metric Tonnes</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Share of Total Inventory by Grain Type</a:t>
            </a:r>
          </a:p>
        </rich>
      </tx>
    </title>
    <plotArea>
      <doughnutChart>
        <varyColors val="1"/>
        <ser>
          <idx val="0"/>
          <order val="0"/>
          <tx>
            <strRef>
              <f>'Dashboard'!B24</f>
            </strRef>
          </tx>
          <spPr>
            <a:ln xmlns:a="http://schemas.openxmlformats.org/drawingml/2006/main">
              <a:prstDash val="solid"/>
            </a:ln>
          </spPr>
          <cat>
            <numRef>
              <f>'Dashboard'!$A$25:$A$29</f>
            </numRef>
          </cat>
          <val>
            <numRef>
              <f>'Dashboard'!$B$25:$B$29</f>
            </numRef>
          </val>
        </ser>
        <firstSliceAng val="0"/>
        <holeSize val="10"/>
      </doughnutChart>
    </plotArea>
    <legend>
      <legendPos val="r"/>
    </legend>
    <plotVisOnly val="1"/>
    <dispBlanksAs val="gap"/>
  </chart>
</chartSpace>
</file>

<file path=xl/charts/chart3.xml><?xml version="1.0" encoding="utf-8"?>
<chartSpace xmlns="http://schemas.openxmlformats.org/drawingml/2006/chart">
  <chart>
    <title>
      <tx>
        <rich>
          <a:bodyPr xmlns:a="http://schemas.openxmlformats.org/drawingml/2006/main"/>
          <a:p xmlns:a="http://schemas.openxmlformats.org/drawingml/2006/main">
            <a:pPr>
              <a:defRPr/>
            </a:pPr>
            <a:r>
              <a:t>Bin Utilization % by Bin</a:t>
            </a:r>
          </a:p>
        </rich>
      </tx>
    </title>
    <plotArea>
      <barChart>
        <barDir val="bar"/>
        <grouping val="clustered"/>
        <ser>
          <idx val="0"/>
          <order val="0"/>
          <tx>
            <strRef>
              <f>'Dashboard'!D12</f>
            </strRef>
          </tx>
          <spPr>
            <a:solidFill xmlns:a="http://schemas.openxmlformats.org/drawingml/2006/main">
              <a:srgbClr val="14B8A6"/>
            </a:solidFill>
            <a:ln xmlns:a="http://schemas.openxmlformats.org/drawingml/2006/main">
              <a:prstDash val="solid"/>
            </a:ln>
          </spPr>
          <cat>
            <numRef>
              <f>'Dashboard'!$A$13:$A$21</f>
            </numRef>
          </cat>
          <val>
            <numRef>
              <f>'Dashboard'!$D$13:$D$21</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Utilization %</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Bin ID</a:t>
                </a:r>
              </a:p>
            </rich>
          </tx>
        </title>
        <majorTickMark val="none"/>
        <minorTickMark val="none"/>
        <crossAx val="10"/>
      </valAx>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 Type="http://schemas.openxmlformats.org/officeDocument/2006/relationships/chart" Target="/xl/charts/chart3.xml" Id="rId3"/></Relationships>
</file>

<file path=xl/drawings/drawing1.xml><?xml version="1.0" encoding="utf-8"?>
<wsDr xmlns="http://schemas.openxmlformats.org/drawingml/2006/spreadsheetDrawing">
  <oneCellAnchor>
    <from>
      <col>6</col>
      <colOff>0</colOff>
      <row>2</row>
      <rowOff>0</rowOff>
    </from>
    <ext cx="5040000" cy="288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6</col>
      <colOff>0</colOff>
      <row>19</row>
      <rowOff>0</rowOff>
    </from>
    <ext cx="5040000" cy="288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oneCellAnchor>
    <from>
      <col>6</col>
      <colOff>0</colOff>
      <row>36</row>
      <rowOff>0</rowOff>
    </from>
    <ext cx="5040000" cy="2880000"/>
    <graphicFrame>
      <nvGraphicFramePr>
        <cNvPr id="3" name="Chart 3"/>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3"/>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T13"/>
  <sheetViews>
    <sheetView workbookViewId="0">
      <pane ySplit="2" topLeftCell="A3" activePane="bottomLeft" state="frozen"/>
      <selection pane="bottomLeft" activeCell="A1" sqref="A1"/>
    </sheetView>
  </sheetViews>
  <sheetFormatPr baseColWidth="8" defaultRowHeight="15"/>
  <cols>
    <col width="14" customWidth="1" min="1" max="1"/>
    <col width="16" customWidth="1" min="2" max="2"/>
    <col width="13" customWidth="1" min="3" max="3"/>
    <col width="9" customWidth="1" min="4" max="4"/>
    <col width="11" customWidth="1" min="5" max="5"/>
    <col width="12" customWidth="1" min="6" max="6"/>
    <col width="15" customWidth="1" min="7" max="7"/>
    <col width="15" customWidth="1" min="8" max="8"/>
    <col width="13" customWidth="1" min="9" max="9"/>
    <col width="14" customWidth="1" min="10" max="10"/>
    <col width="14" customWidth="1" min="11" max="11"/>
    <col width="11" customWidth="1" min="12" max="12"/>
    <col width="10" customWidth="1" min="13" max="13"/>
    <col width="15" customWidth="1" min="14" max="14"/>
    <col width="20" customWidth="1" min="15" max="15"/>
    <col width="15" customWidth="1" min="16" max="16"/>
    <col width="15" customWidth="1" min="17" max="17"/>
    <col width="14" customWidth="1" min="18" max="18"/>
    <col width="26" customWidth="1" min="19" max="19"/>
    <col width="16" customWidth="1" min="20" max="20"/>
  </cols>
  <sheetData>
    <row r="1" ht="24" customHeight="1">
      <c r="A1" s="1" t="inlineStr">
        <is>
          <t>Grain Bin Inventory Log — Canadian Prairie Operations (2026)</t>
        </is>
      </c>
    </row>
    <row r="2" ht="32" customHeight="1">
      <c r="A2" s="2" t="inlineStr">
        <is>
          <t>Record ID</t>
        </is>
      </c>
      <c r="B2" s="2" t="inlineStr">
        <is>
          <t>Transaction Date</t>
        </is>
      </c>
      <c r="C2" s="2" t="inlineStr">
        <is>
          <t>Facility</t>
        </is>
      </c>
      <c r="D2" s="2" t="inlineStr">
        <is>
          <t>Bin ID</t>
        </is>
      </c>
      <c r="E2" s="2" t="inlineStr">
        <is>
          <t>Grain Type</t>
        </is>
      </c>
      <c r="F2" s="2" t="inlineStr">
        <is>
          <t>Grade</t>
        </is>
      </c>
      <c r="G2" s="2" t="inlineStr">
        <is>
          <t>Variety / Class</t>
        </is>
      </c>
      <c r="H2" s="2" t="inlineStr">
        <is>
          <t>Transaction Type</t>
        </is>
      </c>
      <c r="I2" s="2" t="inlineStr">
        <is>
          <t>Quantity (MT)</t>
        </is>
      </c>
      <c r="J2" s="2" t="inlineStr">
        <is>
          <t>Unit Price ($/MT)</t>
        </is>
      </c>
      <c r="K2" s="2" t="inlineStr">
        <is>
          <t>Gross Value ($)</t>
        </is>
      </c>
      <c r="L2" s="2" t="inlineStr">
        <is>
          <t>Moisture (%)</t>
        </is>
      </c>
      <c r="M2" s="2" t="inlineStr">
        <is>
          <t>Dockage (%)</t>
        </is>
      </c>
      <c r="N2" s="2" t="inlineStr">
        <is>
          <t>Test Weight (kg/hl)</t>
        </is>
      </c>
      <c r="O2" s="2" t="inlineStr">
        <is>
          <t>Supplier / Buyer</t>
        </is>
      </c>
      <c r="P2" s="2" t="inlineStr">
        <is>
          <t>Invoice / Ticket No.</t>
        </is>
      </c>
      <c r="Q2" s="2" t="inlineStr">
        <is>
          <t>Storage Fee / MT ($)</t>
        </is>
      </c>
      <c r="R2" s="2" t="inlineStr">
        <is>
          <t>Net Value ($)</t>
        </is>
      </c>
      <c r="S2" s="2" t="inlineStr">
        <is>
          <t>Notes</t>
        </is>
      </c>
      <c r="T2" s="2" t="inlineStr">
        <is>
          <t>Status (Helper)</t>
        </is>
      </c>
    </row>
    <row r="3">
      <c r="A3" s="3" t="inlineStr">
        <is>
          <t>GB-2026-001</t>
        </is>
      </c>
      <c r="B3" s="4" t="inlineStr">
        <is>
          <t>2026-03-12</t>
        </is>
      </c>
      <c r="C3" s="5" t="inlineStr">
        <is>
          <t>Saskatoon</t>
        </is>
      </c>
      <c r="D3" s="3" t="inlineStr">
        <is>
          <t>B-101</t>
        </is>
      </c>
      <c r="E3" s="5" t="inlineStr">
        <is>
          <t>Wheat</t>
        </is>
      </c>
      <c r="F3" s="5" t="inlineStr">
        <is>
          <t>No.1 CWRS</t>
        </is>
      </c>
      <c r="G3" s="5" t="inlineStr">
        <is>
          <t>AAC Brandon</t>
        </is>
      </c>
      <c r="H3" s="5" t="inlineStr">
        <is>
          <t>Receipt</t>
        </is>
      </c>
      <c r="I3" s="6" t="n">
        <v>450</v>
      </c>
      <c r="J3" s="7" t="n">
        <v>320</v>
      </c>
      <c r="K3" s="8">
        <f>ABS(I3)*J3</f>
        <v/>
      </c>
      <c r="L3" s="9" t="n">
        <v>13.2</v>
      </c>
      <c r="M3" s="9" t="n">
        <v>1.5</v>
      </c>
      <c r="N3" s="9" t="n">
        <v>78.5</v>
      </c>
      <c r="O3" s="5" t="inlineStr">
        <is>
          <t>Liam Johnson</t>
        </is>
      </c>
      <c r="P3" s="3" t="inlineStr">
        <is>
          <t>TCK-10456</t>
        </is>
      </c>
      <c r="Q3" s="7" t="n">
        <v>4.5</v>
      </c>
      <c r="R3" s="8">
        <f>K3-ABS(I3)*Q3</f>
        <v/>
      </c>
      <c r="S3" s="5" t="inlineStr">
        <is>
          <t>Fall harvest delivery</t>
        </is>
      </c>
      <c r="T3" s="10">
        <f>IF(L3&gt;14.5,"Drying Required",IF(I3&gt;0,"In","Out"))</f>
        <v/>
      </c>
    </row>
    <row r="4">
      <c r="A4" s="11" t="inlineStr">
        <is>
          <t>GB-2026-002</t>
        </is>
      </c>
      <c r="B4" s="12" t="inlineStr">
        <is>
          <t>2026-03-18</t>
        </is>
      </c>
      <c r="C4" s="13" t="inlineStr">
        <is>
          <t>Regina</t>
        </is>
      </c>
      <c r="D4" s="11" t="inlineStr">
        <is>
          <t>B-102</t>
        </is>
      </c>
      <c r="E4" s="13" t="inlineStr">
        <is>
          <t>Canola</t>
        </is>
      </c>
      <c r="F4" s="13" t="inlineStr">
        <is>
          <t>No.1 Canada</t>
        </is>
      </c>
      <c r="G4" s="13" t="inlineStr">
        <is>
          <t>L252</t>
        </is>
      </c>
      <c r="H4" s="13" t="inlineStr">
        <is>
          <t>Receipt</t>
        </is>
      </c>
      <c r="I4" s="6" t="n">
        <v>380</v>
      </c>
      <c r="J4" s="7" t="n">
        <v>895</v>
      </c>
      <c r="K4" s="14">
        <f>ABS(I4)*J4</f>
        <v/>
      </c>
      <c r="L4" s="9" t="n">
        <v>8.5</v>
      </c>
      <c r="M4" s="9" t="n">
        <v>2</v>
      </c>
      <c r="N4" s="9" t="n">
        <v>67</v>
      </c>
      <c r="O4" s="13" t="inlineStr">
        <is>
          <t>Emma Tremblay</t>
        </is>
      </c>
      <c r="P4" s="11" t="inlineStr">
        <is>
          <t>TCK-10457</t>
        </is>
      </c>
      <c r="Q4" s="7" t="n">
        <v>6</v>
      </c>
      <c r="R4" s="14">
        <f>K4-ABS(I4)*Q4</f>
        <v/>
      </c>
      <c r="S4" s="13" t="inlineStr">
        <is>
          <t>Good quality, low dockage</t>
        </is>
      </c>
      <c r="T4" s="15">
        <f>IF(L4&gt;14.5,"Drying Required",IF(I4&gt;0,"In","Out"))</f>
        <v/>
      </c>
    </row>
    <row r="5">
      <c r="A5" s="3" t="inlineStr">
        <is>
          <t>GB-2026-003</t>
        </is>
      </c>
      <c r="B5" s="4" t="inlineStr">
        <is>
          <t>2026-04-02</t>
        </is>
      </c>
      <c r="C5" s="5" t="inlineStr">
        <is>
          <t>Winnipeg</t>
        </is>
      </c>
      <c r="D5" s="3" t="inlineStr">
        <is>
          <t>B-201</t>
        </is>
      </c>
      <c r="E5" s="5" t="inlineStr">
        <is>
          <t>Barley</t>
        </is>
      </c>
      <c r="F5" s="5" t="inlineStr">
        <is>
          <t>No.1 CW</t>
        </is>
      </c>
      <c r="G5" s="5" t="inlineStr">
        <is>
          <t>AC Metcalfe</t>
        </is>
      </c>
      <c r="H5" s="5" t="inlineStr">
        <is>
          <t>Receipt</t>
        </is>
      </c>
      <c r="I5" s="6" t="n">
        <v>610</v>
      </c>
      <c r="J5" s="7" t="n">
        <v>245</v>
      </c>
      <c r="K5" s="8">
        <f>ABS(I5)*J5</f>
        <v/>
      </c>
      <c r="L5" s="9" t="n">
        <v>12.8</v>
      </c>
      <c r="M5" s="9" t="n">
        <v>1.2</v>
      </c>
      <c r="N5" s="9" t="n">
        <v>65</v>
      </c>
      <c r="O5" s="5" t="inlineStr">
        <is>
          <t>Noah Gagnon</t>
        </is>
      </c>
      <c r="P5" s="3" t="inlineStr">
        <is>
          <t>TCK-10458</t>
        </is>
      </c>
      <c r="Q5" s="7" t="n">
        <v>3.75</v>
      </c>
      <c r="R5" s="8">
        <f>K5-ABS(I5)*Q5</f>
        <v/>
      </c>
      <c r="S5" s="5" t="inlineStr">
        <is>
          <t>Malt barley candidate</t>
        </is>
      </c>
      <c r="T5" s="10">
        <f>IF(L5&gt;14.5,"Drying Required",IF(I5&gt;0,"In","Out"))</f>
        <v/>
      </c>
    </row>
    <row r="6">
      <c r="A6" s="11" t="inlineStr">
        <is>
          <t>GB-2026-004</t>
        </is>
      </c>
      <c r="B6" s="12" t="inlineStr">
        <is>
          <t>2026-04-08</t>
        </is>
      </c>
      <c r="C6" s="13" t="inlineStr">
        <is>
          <t>Calgary</t>
        </is>
      </c>
      <c r="D6" s="11" t="inlineStr">
        <is>
          <t>B-202</t>
        </is>
      </c>
      <c r="E6" s="13" t="inlineStr">
        <is>
          <t>Oats</t>
        </is>
      </c>
      <c r="F6" s="13" t="inlineStr">
        <is>
          <t>No.1 CW</t>
        </is>
      </c>
      <c r="G6" s="13" t="inlineStr">
        <is>
          <t>CDC Morrison</t>
        </is>
      </c>
      <c r="H6" s="13" t="inlineStr">
        <is>
          <t>Receipt</t>
        </is>
      </c>
      <c r="I6" s="6" t="n">
        <v>275</v>
      </c>
      <c r="J6" s="7" t="n">
        <v>210</v>
      </c>
      <c r="K6" s="14">
        <f>ABS(I6)*J6</f>
        <v/>
      </c>
      <c r="L6" s="9" t="n">
        <v>13.9</v>
      </c>
      <c r="M6" s="9" t="n">
        <v>1.8</v>
      </c>
      <c r="N6" s="9" t="n">
        <v>52</v>
      </c>
      <c r="O6" s="13" t="inlineStr">
        <is>
          <t>Olivia Bennett</t>
        </is>
      </c>
      <c r="P6" s="11" t="inlineStr">
        <is>
          <t>TCK-10459</t>
        </is>
      </c>
      <c r="Q6" s="7" t="n">
        <v>3.5</v>
      </c>
      <c r="R6" s="14">
        <f>K6-ABS(I6)*Q6</f>
        <v/>
      </c>
      <c r="S6" s="13" t="inlineStr">
        <is>
          <t>Standard delivery</t>
        </is>
      </c>
      <c r="T6" s="15">
        <f>IF(L6&gt;14.5,"Drying Required",IF(I6&gt;0,"In","Out"))</f>
        <v/>
      </c>
    </row>
    <row r="7">
      <c r="A7" s="3" t="inlineStr">
        <is>
          <t>GB-2026-005</t>
        </is>
      </c>
      <c r="B7" s="4" t="inlineStr">
        <is>
          <t>2026-04-20</t>
        </is>
      </c>
      <c r="C7" s="5" t="inlineStr">
        <is>
          <t>Brandon</t>
        </is>
      </c>
      <c r="D7" s="3" t="inlineStr">
        <is>
          <t>B-301</t>
        </is>
      </c>
      <c r="E7" s="5" t="inlineStr">
        <is>
          <t>Corn</t>
        </is>
      </c>
      <c r="F7" s="5" t="inlineStr">
        <is>
          <t>No.2 CDN</t>
        </is>
      </c>
      <c r="G7" s="5" t="inlineStr">
        <is>
          <t>Pioneer P7443</t>
        </is>
      </c>
      <c r="H7" s="5" t="inlineStr">
        <is>
          <t>Receipt</t>
        </is>
      </c>
      <c r="I7" s="6" t="n">
        <v>520</v>
      </c>
      <c r="J7" s="7" t="n">
        <v>265</v>
      </c>
      <c r="K7" s="8">
        <f>ABS(I7)*J7</f>
        <v/>
      </c>
      <c r="L7" s="9" t="n">
        <v>15.8</v>
      </c>
      <c r="M7" s="9" t="n">
        <v>2.5</v>
      </c>
      <c r="N7" s="9" t="n">
        <v>70</v>
      </c>
      <c r="O7" s="5" t="inlineStr">
        <is>
          <t>Lucas Roy</t>
        </is>
      </c>
      <c r="P7" s="3" t="inlineStr">
        <is>
          <t>TCK-10460</t>
        </is>
      </c>
      <c r="Q7" s="7" t="n">
        <v>4</v>
      </c>
      <c r="R7" s="8">
        <f>K7-ABS(I7)*Q7</f>
        <v/>
      </c>
      <c r="S7" s="5" t="inlineStr">
        <is>
          <t>High moisture — drying required</t>
        </is>
      </c>
      <c r="T7" s="10">
        <f>IF(L7&gt;14.5,"Drying Required",IF(I7&gt;0,"In","Out"))</f>
        <v/>
      </c>
    </row>
    <row r="8">
      <c r="A8" s="11" t="inlineStr">
        <is>
          <t>GB-2026-006</t>
        </is>
      </c>
      <c r="B8" s="12" t="inlineStr">
        <is>
          <t>2026-05-05</t>
        </is>
      </c>
      <c r="C8" s="13" t="inlineStr">
        <is>
          <t>Edmonton</t>
        </is>
      </c>
      <c r="D8" s="11" t="inlineStr">
        <is>
          <t>B-302</t>
        </is>
      </c>
      <c r="E8" s="13" t="inlineStr">
        <is>
          <t>Wheat</t>
        </is>
      </c>
      <c r="F8" s="13" t="inlineStr">
        <is>
          <t>No.1 CWRS</t>
        </is>
      </c>
      <c r="G8" s="13" t="inlineStr">
        <is>
          <t>AAC Brandon</t>
        </is>
      </c>
      <c r="H8" s="13" t="inlineStr">
        <is>
          <t>Shipment</t>
        </is>
      </c>
      <c r="I8" s="6" t="n">
        <v>-300</v>
      </c>
      <c r="J8" s="7" t="n">
        <v>335</v>
      </c>
      <c r="K8" s="14">
        <f>ABS(I8)*J8</f>
        <v/>
      </c>
      <c r="L8" s="9" t="n">
        <v>12.9</v>
      </c>
      <c r="M8" s="9" t="n">
        <v>1</v>
      </c>
      <c r="N8" s="9" t="n">
        <v>79</v>
      </c>
      <c r="O8" s="13" t="inlineStr">
        <is>
          <t>Richardson International</t>
        </is>
      </c>
      <c r="P8" s="11" t="inlineStr">
        <is>
          <t>TCK-10461</t>
        </is>
      </c>
      <c r="Q8" s="7" t="n">
        <v>4.5</v>
      </c>
      <c r="R8" s="14">
        <f>K8-ABS(I8)*Q8</f>
        <v/>
      </c>
      <c r="S8" s="13" t="inlineStr">
        <is>
          <t>Rail shipment to export terminal</t>
        </is>
      </c>
      <c r="T8" s="15">
        <f>IF(L8&gt;14.5,"Drying Required",IF(I8&gt;0,"In","Out"))</f>
        <v/>
      </c>
    </row>
    <row r="9">
      <c r="A9" s="3" t="inlineStr">
        <is>
          <t>GB-2026-007</t>
        </is>
      </c>
      <c r="B9" s="4" t="inlineStr">
        <is>
          <t>2026-05-15</t>
        </is>
      </c>
      <c r="C9" s="5" t="inlineStr">
        <is>
          <t>Moose Jaw</t>
        </is>
      </c>
      <c r="D9" s="3" t="inlineStr">
        <is>
          <t>B-401</t>
        </is>
      </c>
      <c r="E9" s="5" t="inlineStr">
        <is>
          <t>Canola</t>
        </is>
      </c>
      <c r="F9" s="5" t="inlineStr">
        <is>
          <t>No.1 Canada</t>
        </is>
      </c>
      <c r="G9" s="5" t="inlineStr">
        <is>
          <t>L252</t>
        </is>
      </c>
      <c r="H9" s="5" t="inlineStr">
        <is>
          <t>Shipment</t>
        </is>
      </c>
      <c r="I9" s="6" t="n">
        <v>-250</v>
      </c>
      <c r="J9" s="7" t="n">
        <v>910</v>
      </c>
      <c r="K9" s="8">
        <f>ABS(I9)*J9</f>
        <v/>
      </c>
      <c r="L9" s="9" t="n">
        <v>8.199999999999999</v>
      </c>
      <c r="M9" s="9" t="n">
        <v>1.8</v>
      </c>
      <c r="N9" s="9" t="n">
        <v>67</v>
      </c>
      <c r="O9" s="5" t="inlineStr">
        <is>
          <t>Viterra Inc.</t>
        </is>
      </c>
      <c r="P9" s="3" t="inlineStr">
        <is>
          <t>TCK-10462</t>
        </is>
      </c>
      <c r="Q9" s="7" t="n">
        <v>6</v>
      </c>
      <c r="R9" s="8">
        <f>K9-ABS(I9)*Q9</f>
        <v/>
      </c>
      <c r="S9" s="5" t="inlineStr">
        <is>
          <t>Crush plant delivery</t>
        </is>
      </c>
      <c r="T9" s="10">
        <f>IF(L9&gt;14.5,"Drying Required",IF(I9&gt;0,"In","Out"))</f>
        <v/>
      </c>
    </row>
    <row r="10">
      <c r="A10" s="11" t="inlineStr">
        <is>
          <t>GB-2026-008</t>
        </is>
      </c>
      <c r="B10" s="12" t="inlineStr">
        <is>
          <t>2026-06-02</t>
        </is>
      </c>
      <c r="C10" s="13" t="inlineStr">
        <is>
          <t>Lethbridge</t>
        </is>
      </c>
      <c r="D10" s="11" t="inlineStr">
        <is>
          <t>B-402</t>
        </is>
      </c>
      <c r="E10" s="13" t="inlineStr">
        <is>
          <t>Wheat</t>
        </is>
      </c>
      <c r="F10" s="13" t="inlineStr">
        <is>
          <t>No.2 CWRS</t>
        </is>
      </c>
      <c r="G10" s="13" t="inlineStr">
        <is>
          <t>AAC Brandon</t>
        </is>
      </c>
      <c r="H10" s="13" t="inlineStr">
        <is>
          <t>Adjustment</t>
        </is>
      </c>
      <c r="I10" s="6" t="n">
        <v>-15</v>
      </c>
      <c r="J10" s="7" t="n">
        <v>320</v>
      </c>
      <c r="K10" s="14">
        <f>ABS(I10)*J10</f>
        <v/>
      </c>
      <c r="L10" s="9" t="n">
        <v>13.5</v>
      </c>
      <c r="M10" s="9" t="n">
        <v>1.5</v>
      </c>
      <c r="N10" s="9" t="n">
        <v>78</v>
      </c>
      <c r="O10" s="13" t="inlineStr">
        <is>
          <t>Internal - Shrinkage</t>
        </is>
      </c>
      <c r="P10" s="11" t="inlineStr">
        <is>
          <t>ADJ-2026-01</t>
        </is>
      </c>
      <c r="Q10" s="7" t="n">
        <v>4.5</v>
      </c>
      <c r="R10" s="14">
        <f>K10-ABS(I10)*Q10</f>
        <v/>
      </c>
      <c r="S10" s="13" t="inlineStr">
        <is>
          <t>Bin shrinkage reconciliation</t>
        </is>
      </c>
      <c r="T10" s="15">
        <f>IF(L10&gt;14.5,"Drying Required",IF(I10&gt;0,"In","Out"))</f>
        <v/>
      </c>
    </row>
    <row r="11">
      <c r="A11" s="3" t="inlineStr">
        <is>
          <t>GB-2026-009</t>
        </is>
      </c>
      <c r="B11" s="4" t="inlineStr">
        <is>
          <t>2026-06-21</t>
        </is>
      </c>
      <c r="C11" s="5" t="inlineStr">
        <is>
          <t>Yorkton</t>
        </is>
      </c>
      <c r="D11" s="3" t="inlineStr">
        <is>
          <t>B-403</t>
        </is>
      </c>
      <c r="E11" s="5" t="inlineStr">
        <is>
          <t>Barley</t>
        </is>
      </c>
      <c r="F11" s="5" t="inlineStr">
        <is>
          <t>No.1 CW</t>
        </is>
      </c>
      <c r="G11" s="5" t="inlineStr">
        <is>
          <t>AC Metcalfe</t>
        </is>
      </c>
      <c r="H11" s="5" t="inlineStr">
        <is>
          <t>Receipt</t>
        </is>
      </c>
      <c r="I11" s="6" t="n">
        <v>690</v>
      </c>
      <c r="J11" s="7" t="n">
        <v>250</v>
      </c>
      <c r="K11" s="8">
        <f>ABS(I11)*J11</f>
        <v/>
      </c>
      <c r="L11" s="9" t="n">
        <v>12.5</v>
      </c>
      <c r="M11" s="9" t="n">
        <v>1</v>
      </c>
      <c r="N11" s="9" t="n">
        <v>66</v>
      </c>
      <c r="O11" s="5" t="inlineStr">
        <is>
          <t>Sophie Lavoie</t>
        </is>
      </c>
      <c r="P11" s="3" t="inlineStr">
        <is>
          <t>TCK-10463</t>
        </is>
      </c>
      <c r="Q11" s="7" t="n">
        <v>3.75</v>
      </c>
      <c r="R11" s="8">
        <f>K11-ABS(I11)*Q11</f>
        <v/>
      </c>
      <c r="S11" s="5" t="inlineStr">
        <is>
          <t>Bin nearing capacity — monitor</t>
        </is>
      </c>
      <c r="T11" s="10">
        <f>IF(L11&gt;14.5,"Drying Required",IF(I11&gt;0,"In","Out"))</f>
        <v/>
      </c>
    </row>
    <row r="12"/>
    <row r="13">
      <c r="H13" s="16" t="inlineStr">
        <is>
          <t>TOTALS</t>
        </is>
      </c>
      <c r="I13" s="17">
        <f>SUM(I3:I11)</f>
        <v/>
      </c>
      <c r="K13" s="18">
        <f>SUM(K3:K11)</f>
        <v/>
      </c>
      <c r="R13" s="18">
        <f>SUM(R3:R11)</f>
        <v/>
      </c>
    </row>
  </sheetData>
  <mergeCells count="1">
    <mergeCell ref="A1:T1"/>
  </mergeCells>
  <conditionalFormatting sqref="I3:I11">
    <cfRule type="cellIs" priority="1" operator="lessThan" dxfId="0">
      <formula>0</formula>
    </cfRule>
    <cfRule type="cellIs" priority="2" operator="greaterThan" dxfId="1">
      <formula>0</formula>
    </cfRule>
  </conditionalFormatting>
  <conditionalFormatting sqref="L3:L11">
    <cfRule type="expression" priority="3" dxfId="2" stopIfTrue="1">
      <formula>L3&gt;14.5</formula>
    </cfRule>
  </conditionalFormatting>
  <conditionalFormatting sqref="T3:T11">
    <cfRule type="expression" priority="4" dxfId="2" stopIfTrue="1">
      <formula>T3="Drying Required"</formula>
    </cfRule>
  </conditionalFormatting>
  <dataValidations count="2">
    <dataValidation sqref="H3:H200" showErrorMessage="1" showInputMessage="1" allowBlank="1" type="list">
      <formula1>"Receipt,Shipment,Adjustment,Transfer"</formula1>
    </dataValidation>
    <dataValidation sqref="E3:E200" showErrorMessage="1" showInputMessage="1" allowBlank="1" type="list">
      <formula1>"Wheat,Canola,Barley,Oats,Corn"</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G45"/>
  <sheetViews>
    <sheetView workbookViewId="0">
      <pane ySplit="1" topLeftCell="A2" activePane="bottomLeft" state="frozen"/>
      <selection pane="bottomLeft" activeCell="A1" sqref="A1"/>
    </sheetView>
  </sheetViews>
  <sheetFormatPr baseColWidth="8" defaultRowHeight="15"/>
  <cols>
    <col width="26" customWidth="1" min="1" max="1"/>
    <col width="16" customWidth="1" min="2" max="2"/>
    <col width="16" customWidth="1" min="3" max="3"/>
    <col width="16" customWidth="1" min="4" max="4"/>
    <col width="16" customWidth="1" min="5" max="5"/>
  </cols>
  <sheetData>
    <row r="1" ht="26" customHeight="1">
      <c r="A1" s="19" t="inlineStr">
        <is>
          <t>Grain Bin Inventory Dashboard — 2026</t>
        </is>
      </c>
    </row>
    <row r="2"/>
    <row r="3">
      <c r="A3" s="20" t="inlineStr">
        <is>
          <t>Key Metrics</t>
        </is>
      </c>
    </row>
    <row r="4">
      <c r="A4" s="22" t="inlineStr">
        <is>
          <t>Total Inventory (MT)</t>
        </is>
      </c>
      <c r="B4" s="23">
        <f>SUM('Inventory Log'!I3:I11)</f>
        <v/>
      </c>
    </row>
    <row r="5">
      <c r="A5" s="22" t="inlineStr">
        <is>
          <t>Total Gross Value ($)</t>
        </is>
      </c>
      <c r="B5" s="24">
        <f>SUM('Inventory Log'!K3:K11)</f>
        <v/>
      </c>
    </row>
    <row r="6">
      <c r="A6" s="22" t="inlineStr">
        <is>
          <t>Average Unit Price ($/MT)</t>
        </is>
      </c>
      <c r="B6" s="24">
        <f>AVERAGE('Inventory Log'!J3:J11)</f>
        <v/>
      </c>
    </row>
    <row r="7">
      <c r="A7" s="22" t="inlineStr">
        <is>
          <t>Total Storage Fees ($)</t>
        </is>
      </c>
      <c r="B7" s="25">
        <f>COUNTIF(C13:C21,"&lt;100")</f>
        <v/>
      </c>
    </row>
    <row r="8">
      <c r="A8" s="22" t="inlineStr">
        <is>
          <t>Low-Inventory Bins (&lt;100 MT)</t>
        </is>
      </c>
      <c r="B8" s="25">
        <f>COUNTIF(D13:D21,"&lt;100")</f>
        <v/>
      </c>
    </row>
    <row r="9">
      <c r="A9" s="22" t="inlineStr">
        <is>
          <t>Moisture Alerts (Drying Required)</t>
        </is>
      </c>
      <c r="B9" s="25">
        <f>COUNTIF('Inventory Log'!T3:T11,"Drying Required")</f>
        <v/>
      </c>
    </row>
    <row r="10"/>
    <row r="11">
      <c r="A11" s="20" t="inlineStr">
        <is>
          <t>Inventory by Bin</t>
        </is>
      </c>
    </row>
    <row r="12">
      <c r="A12" s="2" t="inlineStr">
        <is>
          <t>Bin ID</t>
        </is>
      </c>
      <c r="B12" s="2" t="inlineStr">
        <is>
          <t>Capacity (MT)</t>
        </is>
      </c>
      <c r="C12" s="2" t="inlineStr">
        <is>
          <t>Current (MT)</t>
        </is>
      </c>
      <c r="D12" s="2" t="inlineStr">
        <is>
          <t>Utilization %</t>
        </is>
      </c>
      <c r="E12" s="2" t="inlineStr">
        <is>
          <t>Status</t>
        </is>
      </c>
    </row>
    <row r="13">
      <c r="A13" s="3" t="inlineStr">
        <is>
          <t>B-101</t>
        </is>
      </c>
      <c r="B13" s="6" t="n">
        <v>600</v>
      </c>
      <c r="C13" s="26">
        <f>SUMIF('Inventory Log'!$D$3:$D$11,A13,'Inventory Log'!$I$3:$I$11)</f>
        <v/>
      </c>
      <c r="D13" s="27">
        <f>IFERROR(C13/B13,0)</f>
        <v/>
      </c>
      <c r="E13" s="3">
        <f>IF(D13&gt;=0.9,"Near Capacity",IF(D13&lt;0,"Shortfall","OK"))</f>
        <v/>
      </c>
    </row>
    <row r="14">
      <c r="A14" s="11" t="inlineStr">
        <is>
          <t>B-102</t>
        </is>
      </c>
      <c r="B14" s="6" t="n">
        <v>500</v>
      </c>
      <c r="C14" s="28">
        <f>SUMIF('Inventory Log'!$D$3:$D$11,A14,'Inventory Log'!$I$3:$I$11)</f>
        <v/>
      </c>
      <c r="D14" s="29">
        <f>IFERROR(C14/B14,0)</f>
        <v/>
      </c>
      <c r="E14" s="11">
        <f>IF(D14&gt;=0.9,"Near Capacity",IF(D14&lt;0,"Shortfall","OK"))</f>
        <v/>
      </c>
    </row>
    <row r="15">
      <c r="A15" s="3" t="inlineStr">
        <is>
          <t>B-201</t>
        </is>
      </c>
      <c r="B15" s="6" t="n">
        <v>800</v>
      </c>
      <c r="C15" s="26">
        <f>SUMIF('Inventory Log'!$D$3:$D$11,A15,'Inventory Log'!$I$3:$I$11)</f>
        <v/>
      </c>
      <c r="D15" s="27">
        <f>IFERROR(C15/B15,0)</f>
        <v/>
      </c>
      <c r="E15" s="3">
        <f>IF(D15&gt;=0.9,"Near Capacity",IF(D15&lt;0,"Shortfall","OK"))</f>
        <v/>
      </c>
    </row>
    <row r="16">
      <c r="A16" s="11" t="inlineStr">
        <is>
          <t>B-202</t>
        </is>
      </c>
      <c r="B16" s="6" t="n">
        <v>400</v>
      </c>
      <c r="C16" s="28">
        <f>SUMIF('Inventory Log'!$D$3:$D$11,A16,'Inventory Log'!$I$3:$I$11)</f>
        <v/>
      </c>
      <c r="D16" s="29">
        <f>IFERROR(C16/B16,0)</f>
        <v/>
      </c>
      <c r="E16" s="11">
        <f>IF(D16&gt;=0.9,"Near Capacity",IF(D16&lt;0,"Shortfall","OK"))</f>
        <v/>
      </c>
    </row>
    <row r="17">
      <c r="A17" s="3" t="inlineStr">
        <is>
          <t>B-301</t>
        </is>
      </c>
      <c r="B17" s="6" t="n">
        <v>700</v>
      </c>
      <c r="C17" s="26">
        <f>SUMIF('Inventory Log'!$D$3:$D$11,A17,'Inventory Log'!$I$3:$I$11)</f>
        <v/>
      </c>
      <c r="D17" s="27">
        <f>IFERROR(C17/B17,0)</f>
        <v/>
      </c>
      <c r="E17" s="3">
        <f>IF(D17&gt;=0.9,"Near Capacity",IF(D17&lt;0,"Shortfall","OK"))</f>
        <v/>
      </c>
    </row>
    <row r="18">
      <c r="A18" s="11" t="inlineStr">
        <is>
          <t>B-302</t>
        </is>
      </c>
      <c r="B18" s="6" t="n">
        <v>500</v>
      </c>
      <c r="C18" s="28">
        <f>SUMIF('Inventory Log'!$D$3:$D$11,A18,'Inventory Log'!$I$3:$I$11)</f>
        <v/>
      </c>
      <c r="D18" s="29">
        <f>IFERROR(C18/B18,0)</f>
        <v/>
      </c>
      <c r="E18" s="11">
        <f>IF(D18&gt;=0.9,"Near Capacity",IF(D18&lt;0,"Shortfall","OK"))</f>
        <v/>
      </c>
    </row>
    <row r="19">
      <c r="A19" s="3" t="inlineStr">
        <is>
          <t>B-401</t>
        </is>
      </c>
      <c r="B19" s="6" t="n">
        <v>350</v>
      </c>
      <c r="C19" s="26">
        <f>SUMIF('Inventory Log'!$D$3:$D$11,A19,'Inventory Log'!$I$3:$I$11)</f>
        <v/>
      </c>
      <c r="D19" s="27">
        <f>IFERROR(C19/B19,0)</f>
        <v/>
      </c>
      <c r="E19" s="3">
        <f>IF(D19&gt;=0.9,"Near Capacity",IF(D19&lt;0,"Shortfall","OK"))</f>
        <v/>
      </c>
    </row>
    <row r="20">
      <c r="A20" s="11" t="inlineStr">
        <is>
          <t>B-402</t>
        </is>
      </c>
      <c r="B20" s="6" t="n">
        <v>400</v>
      </c>
      <c r="C20" s="28">
        <f>SUMIF('Inventory Log'!$D$3:$D$11,A20,'Inventory Log'!$I$3:$I$11)</f>
        <v/>
      </c>
      <c r="D20" s="29">
        <f>IFERROR(C20/B20,0)</f>
        <v/>
      </c>
      <c r="E20" s="11">
        <f>IF(D20&gt;=0.9,"Near Capacity",IF(D20&lt;0,"Shortfall","OK"))</f>
        <v/>
      </c>
    </row>
    <row r="21">
      <c r="A21" s="3" t="inlineStr">
        <is>
          <t>B-403</t>
        </is>
      </c>
      <c r="B21" s="6" t="n">
        <v>700</v>
      </c>
      <c r="C21" s="26">
        <f>SUMIF('Inventory Log'!$D$3:$D$11,A21,'Inventory Log'!$I$3:$I$11)</f>
        <v/>
      </c>
      <c r="D21" s="27">
        <f>IFERROR(C21/B21,0)</f>
        <v/>
      </c>
      <c r="E21" s="3">
        <f>IF(D21&gt;=0.9,"Near Capacity",IF(D21&lt;0,"Shortfall","OK"))</f>
        <v/>
      </c>
    </row>
    <row r="22"/>
    <row r="23">
      <c r="A23" s="20" t="inlineStr">
        <is>
          <t>Inventory by Grain Type</t>
        </is>
      </c>
    </row>
    <row r="24">
      <c r="A24" s="2" t="inlineStr">
        <is>
          <t>Grain Type</t>
        </is>
      </c>
      <c r="B24" s="2" t="inlineStr">
        <is>
          <t>Total MT</t>
        </is>
      </c>
      <c r="C24" s="2" t="inlineStr">
        <is>
          <t>Average Price ($/MT)</t>
        </is>
      </c>
      <c r="D24" s="2" t="inlineStr">
        <is>
          <t>Transaction Count</t>
        </is>
      </c>
      <c r="E24" s="2" t="inlineStr">
        <is>
          <t>Share of Total %</t>
        </is>
      </c>
    </row>
    <row r="25">
      <c r="A25" s="3" t="inlineStr">
        <is>
          <t>Wheat</t>
        </is>
      </c>
      <c r="B25" s="26">
        <f>SUMIF('Inventory Log'!$E$3:$E$11,A25,'Inventory Log'!$I$3:$I$11)</f>
        <v/>
      </c>
      <c r="C25" s="30">
        <f>IFERROR(AVERAGEIF('Inventory Log'!$E$3:$E$11,A25,'Inventory Log'!$J$3:$J$11),0)</f>
        <v/>
      </c>
      <c r="D25" s="3">
        <f>COUNTIF('Inventory Log'!$E$3:$E$11,A25)</f>
        <v/>
      </c>
      <c r="E25" s="27">
        <f>IFERROR(B25/SUM($B$25:$B$29),0)</f>
        <v/>
      </c>
    </row>
    <row r="26">
      <c r="A26" s="11" t="inlineStr">
        <is>
          <t>Canola</t>
        </is>
      </c>
      <c r="B26" s="28">
        <f>SUMIF('Inventory Log'!$E$3:$E$11,A26,'Inventory Log'!$I$3:$I$11)</f>
        <v/>
      </c>
      <c r="C26" s="31">
        <f>IFERROR(AVERAGEIF('Inventory Log'!$E$3:$E$11,A26,'Inventory Log'!$J$3:$J$11),0)</f>
        <v/>
      </c>
      <c r="D26" s="11">
        <f>COUNTIF('Inventory Log'!$E$3:$E$11,A26)</f>
        <v/>
      </c>
      <c r="E26" s="29">
        <f>IFERROR(B26/SUM($B$25:$B$29),0)</f>
        <v/>
      </c>
    </row>
    <row r="27">
      <c r="A27" s="3" t="inlineStr">
        <is>
          <t>Barley</t>
        </is>
      </c>
      <c r="B27" s="26">
        <f>SUMIF('Inventory Log'!$E$3:$E$11,A27,'Inventory Log'!$I$3:$I$11)</f>
        <v/>
      </c>
      <c r="C27" s="30">
        <f>IFERROR(AVERAGEIF('Inventory Log'!$E$3:$E$11,A27,'Inventory Log'!$J$3:$J$11),0)</f>
        <v/>
      </c>
      <c r="D27" s="3">
        <f>COUNTIF('Inventory Log'!$E$3:$E$11,A27)</f>
        <v/>
      </c>
      <c r="E27" s="27">
        <f>IFERROR(B27/SUM($B$25:$B$29),0)</f>
        <v/>
      </c>
    </row>
    <row r="28">
      <c r="A28" s="11" t="inlineStr">
        <is>
          <t>Oats</t>
        </is>
      </c>
      <c r="B28" s="28">
        <f>SUMIF('Inventory Log'!$E$3:$E$11,A28,'Inventory Log'!$I$3:$I$11)</f>
        <v/>
      </c>
      <c r="C28" s="31">
        <f>IFERROR(AVERAGEIF('Inventory Log'!$E$3:$E$11,A28,'Inventory Log'!$J$3:$J$11),0)</f>
        <v/>
      </c>
      <c r="D28" s="11">
        <f>COUNTIF('Inventory Log'!$E$3:$E$11,A28)</f>
        <v/>
      </c>
      <c r="E28" s="29">
        <f>IFERROR(B28/SUM($B$25:$B$29),0)</f>
        <v/>
      </c>
    </row>
    <row r="29">
      <c r="A29" s="3" t="inlineStr">
        <is>
          <t>Corn</t>
        </is>
      </c>
      <c r="B29" s="26">
        <f>SUMIF('Inventory Log'!$E$3:$E$11,A29,'Inventory Log'!$I$3:$I$11)</f>
        <v/>
      </c>
      <c r="C29" s="30">
        <f>IFERROR(AVERAGEIF('Inventory Log'!$E$3:$E$11,A29,'Inventory Log'!$J$3:$J$11),0)</f>
        <v/>
      </c>
      <c r="D29" s="3">
        <f>COUNTIF('Inventory Log'!$E$3:$E$11,A29)</f>
        <v/>
      </c>
      <c r="E29" s="27">
        <f>IFERROR(B29/SUM($B$25:$B$29),0)</f>
        <v/>
      </c>
    </row>
    <row r="30"/>
    <row r="31"/>
    <row r="32"/>
    <row r="33"/>
    <row r="34"/>
    <row r="35">
      <c r="A35" s="20" t="inlineStr">
        <is>
          <t>Top Buyers / Suppliers</t>
        </is>
      </c>
    </row>
    <row r="36">
      <c r="A36" s="2" t="inlineStr">
        <is>
          <t>Name</t>
        </is>
      </c>
      <c r="B36" s="2" t="inlineStr">
        <is>
          <t>Total Volume (MT)</t>
        </is>
      </c>
      <c r="C36" s="2" t="inlineStr">
        <is>
          <t>Total Value ($)</t>
        </is>
      </c>
    </row>
    <row r="37">
      <c r="A37" s="5" t="inlineStr">
        <is>
          <t>Liam Johnson</t>
        </is>
      </c>
      <c r="B37" s="26">
        <f>SUMPRODUCT(('Inventory Log'!$O$3:$O$11=A37)*ABS('Inventory Log'!$I$3:$I$11))</f>
        <v/>
      </c>
      <c r="C37" s="30">
        <f>SUMIF('Inventory Log'!$O$3:$O$11,A37,'Inventory Log'!$K$3:$K$11)</f>
        <v/>
      </c>
    </row>
    <row r="38">
      <c r="A38" s="13" t="inlineStr">
        <is>
          <t>Emma Tremblay</t>
        </is>
      </c>
      <c r="B38" s="28">
        <f>SUMPRODUCT(('Inventory Log'!$O$3:$O$11=A38)*ABS('Inventory Log'!$I$3:$I$11))</f>
        <v/>
      </c>
      <c r="C38" s="31">
        <f>SUMIF('Inventory Log'!$O$3:$O$11,A38,'Inventory Log'!$K$3:$K$11)</f>
        <v/>
      </c>
    </row>
    <row r="39">
      <c r="A39" s="5" t="inlineStr">
        <is>
          <t>Noah Gagnon</t>
        </is>
      </c>
      <c r="B39" s="26">
        <f>SUMPRODUCT(('Inventory Log'!$O$3:$O$11=A39)*ABS('Inventory Log'!$I$3:$I$11))</f>
        <v/>
      </c>
      <c r="C39" s="30">
        <f>SUMIF('Inventory Log'!$O$3:$O$11,A39,'Inventory Log'!$K$3:$K$11)</f>
        <v/>
      </c>
    </row>
    <row r="40">
      <c r="A40" s="13" t="inlineStr">
        <is>
          <t>Olivia Bennett</t>
        </is>
      </c>
      <c r="B40" s="28">
        <f>SUMPRODUCT(('Inventory Log'!$O$3:$O$11=A40)*ABS('Inventory Log'!$I$3:$I$11))</f>
        <v/>
      </c>
      <c r="C40" s="31">
        <f>SUMIF('Inventory Log'!$O$3:$O$11,A40,'Inventory Log'!$K$3:$K$11)</f>
        <v/>
      </c>
    </row>
    <row r="41">
      <c r="A41" s="5" t="inlineStr">
        <is>
          <t>Lucas Roy</t>
        </is>
      </c>
      <c r="B41" s="26">
        <f>SUMPRODUCT(('Inventory Log'!$O$3:$O$11=A41)*ABS('Inventory Log'!$I$3:$I$11))</f>
        <v/>
      </c>
      <c r="C41" s="30">
        <f>SUMIF('Inventory Log'!$O$3:$O$11,A41,'Inventory Log'!$K$3:$K$11)</f>
        <v/>
      </c>
    </row>
    <row r="42">
      <c r="A42" s="13" t="inlineStr">
        <is>
          <t>Richardson International</t>
        </is>
      </c>
      <c r="B42" s="28">
        <f>SUMPRODUCT(('Inventory Log'!$O$3:$O$11=A42)*ABS('Inventory Log'!$I$3:$I$11))</f>
        <v/>
      </c>
      <c r="C42" s="31">
        <f>SUMIF('Inventory Log'!$O$3:$O$11,A42,'Inventory Log'!$K$3:$K$11)</f>
        <v/>
      </c>
    </row>
    <row r="43">
      <c r="A43" s="5" t="inlineStr">
        <is>
          <t>Viterra Inc.</t>
        </is>
      </c>
      <c r="B43" s="26">
        <f>SUMPRODUCT(('Inventory Log'!$O$3:$O$11=A43)*ABS('Inventory Log'!$I$3:$I$11))</f>
        <v/>
      </c>
      <c r="C43" s="30">
        <f>SUMIF('Inventory Log'!$O$3:$O$11,A43,'Inventory Log'!$K$3:$K$11)</f>
        <v/>
      </c>
    </row>
    <row r="44">
      <c r="A44" s="13" t="inlineStr">
        <is>
          <t>Internal - Shrinkage</t>
        </is>
      </c>
      <c r="B44" s="28">
        <f>SUMPRODUCT(('Inventory Log'!$O$3:$O$11=A44)*ABS('Inventory Log'!$I$3:$I$11))</f>
        <v/>
      </c>
      <c r="C44" s="31">
        <f>SUMIF('Inventory Log'!$O$3:$O$11,A44,'Inventory Log'!$K$3:$K$11)</f>
        <v/>
      </c>
    </row>
    <row r="45">
      <c r="A45" s="5" t="inlineStr">
        <is>
          <t>Sophie Lavoie</t>
        </is>
      </c>
      <c r="B45" s="26">
        <f>SUMPRODUCT(('Inventory Log'!$O$3:$O$11=A45)*ABS('Inventory Log'!$I$3:$I$11))</f>
        <v/>
      </c>
      <c r="C45" s="30">
        <f>SUMIF('Inventory Log'!$O$3:$O$11,A45,'Inventory Log'!$K$3:$K$11)</f>
        <v/>
      </c>
    </row>
  </sheetData>
  <mergeCells count="5">
    <mergeCell ref="A1:G1"/>
    <mergeCell ref="A3:B3"/>
    <mergeCell ref="A11:E11"/>
    <mergeCell ref="A23:E23"/>
    <mergeCell ref="A35:C35"/>
  </mergeCells>
  <conditionalFormatting sqref="D13:D21">
    <cfRule type="expression" priority="1" dxfId="2" stopIfTrue="1">
      <formula>D13&gt;=0.9</formula>
    </cfRule>
  </conditionalFormatting>
  <conditionalFormatting sqref="E13:E21">
    <cfRule type="expression" priority="2" dxfId="2" stopIfTrue="1">
      <formula>E13="Near Capacity"</formula>
    </cfRule>
  </conditionalFormatting>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D35"/>
  <sheetViews>
    <sheetView workbookViewId="0">
      <selection activeCell="A1" sqref="A1"/>
    </sheetView>
  </sheetViews>
  <sheetFormatPr baseColWidth="8" defaultRowHeight="15"/>
  <cols>
    <col width="100" customWidth="1" min="1" max="1"/>
    <col width="15" customWidth="1" min="2" max="2"/>
    <col width="15" customWidth="1" min="3" max="3"/>
    <col width="15" customWidth="1" min="4" max="4"/>
  </cols>
  <sheetData>
    <row r="1" ht="26" customHeight="1">
      <c r="A1" s="19" t="inlineStr">
        <is>
          <t>Grain Bin Inventory Tracker — User Guide</t>
        </is>
      </c>
    </row>
    <row r="2"/>
    <row r="3">
      <c r="A3" s="32" t="inlineStr">
        <is>
          <t>How to Enter Transactions</t>
        </is>
      </c>
    </row>
    <row r="4">
      <c r="A4" s="34" t="inlineStr">
        <is>
          <t>1. Add a new row on the 'Inventory Log' sheet for every grain movement.</t>
        </is>
      </c>
    </row>
    <row r="5">
      <c r="A5" s="34" t="inlineStr">
        <is>
          <t>2. Enter the Transaction Date in YYYY-MM-DD format (Canadian standard).</t>
        </is>
      </c>
    </row>
    <row r="6">
      <c r="A6" s="34" t="inlineStr">
        <is>
          <t>3. Select Transaction Type from the dropdown: Receipt, Shipment, Adjustment, or Transfer.</t>
        </is>
      </c>
    </row>
    <row r="7">
      <c r="A7" s="34" t="inlineStr">
        <is>
          <t>4. Enter Quantity (MT) as a POSITIVE number for Receipts and a NEGATIVE number for Shipments or reducing Adjustments.</t>
        </is>
      </c>
    </row>
    <row r="8">
      <c r="A8" s="34" t="inlineStr">
        <is>
          <t>5. Gross Value, Net Value and the Status helper column calculate automatically — do not overwrite these formulas.</t>
        </is>
      </c>
    </row>
    <row r="9">
      <c r="A9" s="34" t="inlineStr">
        <is>
          <t>6. Record Moisture (%) and Dockage (%) from your grading ticket for accurate quality tracking.</t>
        </is>
      </c>
    </row>
    <row r="10"/>
    <row r="11">
      <c r="A11" s="32" t="inlineStr">
        <is>
          <t>Transaction Type Definitions</t>
        </is>
      </c>
    </row>
    <row r="12">
      <c r="A12" s="34" t="inlineStr">
        <is>
          <t>Receipt — Grain delivered into a bin from a producer or another facility.</t>
        </is>
      </c>
    </row>
    <row r="13">
      <c r="A13" s="34" t="inlineStr">
        <is>
          <t>Shipment — Grain shipped out to a buyer, exporter, or processing plant.</t>
        </is>
      </c>
    </row>
    <row r="14">
      <c r="A14" s="34" t="inlineStr">
        <is>
          <t>Adjustment — Correction for shrinkage, spoilage, or physical bin count reconciliation.</t>
        </is>
      </c>
    </row>
    <row r="15">
      <c r="A15" s="34" t="inlineStr">
        <is>
          <t>Transfer — Grain moved between bins or facilities within the same operation.</t>
        </is>
      </c>
    </row>
    <row r="16"/>
    <row r="17">
      <c r="A17" s="32" t="inlineStr">
        <is>
          <t>Colour Legend</t>
        </is>
      </c>
    </row>
    <row r="18">
      <c r="A18" s="34" t="inlineStr">
        <is>
          <t>Dark slate header (#1E293B) — column headers on the Inventory Log sheet.</t>
        </is>
      </c>
    </row>
    <row r="19">
      <c r="A19" s="34" t="inlineStr">
        <is>
          <t>Teal header (#14B8A6) — section headers and sub-tables on the Dashboard.</t>
        </is>
      </c>
    </row>
    <row r="20">
      <c r="A20" s="34" t="inlineStr">
        <is>
          <t>Pale yellow (#FFFBEB) — editable input cells (quantities, prices, moisture, capacities).</t>
        </is>
      </c>
    </row>
    <row r="21">
      <c r="A21" s="34" t="inlineStr">
        <is>
          <t>Green text (#16A34A) — positive quantities / healthy stock position.</t>
        </is>
      </c>
    </row>
    <row r="22">
      <c r="A22" s="34" t="inlineStr">
        <is>
          <t>Red text (#DC2626) — negative quantities, moisture alerts, or near-capacity/shortfall bins.</t>
        </is>
      </c>
    </row>
    <row r="23"/>
    <row r="24">
      <c r="A24" s="32" t="inlineStr">
        <is>
          <t>Canadian Standards &amp; Notes</t>
        </is>
      </c>
    </row>
    <row r="25">
      <c r="A25" s="34" t="inlineStr">
        <is>
          <t>All quantities are recorded in metric tonnes (MT), the Canadian grain industry standard.</t>
        </is>
      </c>
    </row>
    <row r="26">
      <c r="A26" s="34" t="inlineStr">
        <is>
          <t>All monetary values are in Canadian dollars (CAD), formatted as $1,234.56.</t>
        </is>
      </c>
    </row>
    <row r="27">
      <c r="A27" s="34" t="inlineStr">
        <is>
          <t>Dates follow the ISO/Canadian convention YYYY-MM-DD (e.g. 2026-06-21).</t>
        </is>
      </c>
    </row>
    <row r="28">
      <c r="A28" s="34" t="inlineStr">
        <is>
          <t>Storage and handling service invoices may be subject to GST/HST depending on province — confirm treatment with your accountant or the CRA.</t>
        </is>
      </c>
    </row>
    <row r="29">
      <c r="A29" s="34" t="inlineStr">
        <is>
          <t>Always verify current bin capacities, target moisture levels, and grading standards for wheat, canola, barley, oats and corn against the latest Canadian Grain Commission guidelines, as these can change by crop year.</t>
        </is>
      </c>
    </row>
    <row r="30">
      <c r="A30" s="34" t="inlineStr">
        <is>
          <t>This template uses a general 14.5% moisture alert threshold for demonstration — replace with grain-specific dry moisture targets for your operation.</t>
        </is>
      </c>
    </row>
    <row r="31"/>
    <row r="32">
      <c r="A32" s="32" t="inlineStr">
        <is>
          <t>Sheet Overview</t>
        </is>
      </c>
    </row>
    <row r="33">
      <c r="A33" s="34" t="inlineStr">
        <is>
          <t>Inventory Log — primary data entry table for all grain receipts, shipments, adjustments and transfers.</t>
        </is>
      </c>
    </row>
    <row r="34">
      <c r="A34" s="34" t="inlineStr">
        <is>
          <t>Dashboard — key metrics, inventory-by-grain and inventory-by-bin summaries, top buyers/suppliers, and charts.</t>
        </is>
      </c>
    </row>
    <row r="35">
      <c r="A35" s="34" t="inlineStr">
        <is>
          <t>Instructions — this guide.</t>
        </is>
      </c>
    </row>
  </sheetData>
  <mergeCells count="30">
    <mergeCell ref="A1:D1"/>
    <mergeCell ref="A3:D3"/>
    <mergeCell ref="A4:D4"/>
    <mergeCell ref="A5:D5"/>
    <mergeCell ref="A6:D6"/>
    <mergeCell ref="A7:D7"/>
    <mergeCell ref="A8:D8"/>
    <mergeCell ref="A9:D9"/>
    <mergeCell ref="A11:D11"/>
    <mergeCell ref="A12:D12"/>
    <mergeCell ref="A13:D13"/>
    <mergeCell ref="A14:D14"/>
    <mergeCell ref="A15:D15"/>
    <mergeCell ref="A17:D17"/>
    <mergeCell ref="A18:D18"/>
    <mergeCell ref="A19:D19"/>
    <mergeCell ref="A20:D20"/>
    <mergeCell ref="A21:D21"/>
    <mergeCell ref="A22:D22"/>
    <mergeCell ref="A24:D24"/>
    <mergeCell ref="A25:D25"/>
    <mergeCell ref="A26:D26"/>
    <mergeCell ref="A27:D27"/>
    <mergeCell ref="A28:D28"/>
    <mergeCell ref="A29:D29"/>
    <mergeCell ref="A30:D30"/>
    <mergeCell ref="A32:D32"/>
    <mergeCell ref="A33:D33"/>
    <mergeCell ref="A34:D34"/>
    <mergeCell ref="A35:D35"/>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2026-07-13T20:40:16Z</dcterms:created>
  <dcterms:modified xmlns:dcterms="http://purl.org/dc/terms/" xmlns:xsi="http://www.w3.org/2001/XMLSchema-instance" xsi:type="dcterms:W3CDTF">2026-07-13T20:40:16Z</dcterms:modified>
</cp:coreProperties>
</file>