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redit Tracker" sheetId="1" state="visible" r:id="rId1"/>
    <sheet xmlns:r="http://schemas.openxmlformats.org/officeDocument/2006/relationships" name="Summary Dashboard" sheetId="2" state="visible" r:id="rId2"/>
    <sheet xmlns:r="http://schemas.openxmlformats.org/officeDocument/2006/relationships" name="Instructions" sheetId="3" state="visible" r:id="rId3"/>
  </sheets>
  <definedNames>
    <definedName name="_xlnm._FilterDatabase" localSheetId="0" hidden="1">'Credit Tracker'!$A$1:$S$101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6">
    <font>
      <name val="Calibri"/>
      <family val="2"/>
      <color theme="1"/>
      <sz val="11"/>
      <scheme val="minor"/>
    </font>
    <font>
      <name val="Aptos"/>
      <b val="1"/>
      <color rgb="00FFFFFF"/>
      <sz val="11"/>
    </font>
    <font>
      <name val="Aptos"/>
      <color rgb="001E293B"/>
      <sz val="10"/>
    </font>
    <font>
      <name val="Aptos"/>
      <color rgb="00334155"/>
      <sz val="10"/>
    </font>
    <font>
      <name val="Aptos Display"/>
      <b val="1"/>
      <color rgb="00FFFFFF"/>
      <sz val="16"/>
    </font>
    <font>
      <name val="Aptos"/>
      <b val="1"/>
      <color rgb="001E293B"/>
      <sz val="12"/>
    </font>
  </fonts>
  <fills count="8">
    <fill>
      <patternFill/>
    </fill>
    <fill>
      <patternFill patternType="gray125"/>
    </fill>
    <fill>
      <patternFill patternType="solid">
        <fgColor rgb="001E293B"/>
      </patternFill>
    </fill>
    <fill>
      <patternFill patternType="solid">
        <fgColor rgb="00F8FAFC"/>
      </patternFill>
    </fill>
    <fill>
      <patternFill patternType="solid">
        <fgColor rgb="00FFFBEB"/>
      </patternFill>
    </fill>
    <fill>
      <patternFill patternType="solid">
        <fgColor rgb="00FFFFFF"/>
      </patternFill>
    </fill>
    <fill>
      <patternFill patternType="solid">
        <fgColor rgb="00E2E8F0"/>
      </patternFill>
    </fill>
    <fill>
      <patternFill patternType="solid">
        <fgColor rgb="00C8102E"/>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5">
    <xf numFmtId="0" fontId="0" fillId="0" borderId="0" pivotButton="0" quotePrefix="0" xfId="0"/>
    <xf numFmtId="0" fontId="1" fillId="2" borderId="1" applyAlignment="1" pivotButton="0" quotePrefix="0" xfId="0">
      <alignment horizontal="center" vertical="center"/>
    </xf>
    <xf numFmtId="0" fontId="2" fillId="4" borderId="1" applyAlignment="1" pivotButton="0" quotePrefix="0" xfId="0">
      <alignment horizontal="left" vertical="center"/>
    </xf>
    <xf numFmtId="1" fontId="2" fillId="4" borderId="1" applyAlignment="1" pivotButton="0" quotePrefix="0" xfId="0">
      <alignment horizontal="center" vertical="center"/>
    </xf>
    <xf numFmtId="164" fontId="2" fillId="4" borderId="1" applyAlignment="1" pivotButton="0" quotePrefix="0" xfId="0">
      <alignment horizontal="right" vertical="center"/>
    </xf>
    <xf numFmtId="10" fontId="2" fillId="4" borderId="1" applyAlignment="1" pivotButton="0" quotePrefix="0" xfId="0">
      <alignment horizontal="center" vertical="center"/>
    </xf>
    <xf numFmtId="164" fontId="3" fillId="3" borderId="1" applyAlignment="1" pivotButton="0" quotePrefix="0" xfId="0">
      <alignment horizontal="right" vertical="center"/>
    </xf>
    <xf numFmtId="165" fontId="2" fillId="4" borderId="1" applyAlignment="1" pivotButton="0" quotePrefix="0" xfId="0">
      <alignment horizontal="center" vertical="center"/>
    </xf>
    <xf numFmtId="0" fontId="3" fillId="3" borderId="1" applyAlignment="1" pivotButton="0" quotePrefix="0" xfId="0">
      <alignment horizontal="left" vertical="center"/>
    </xf>
    <xf numFmtId="1" fontId="3" fillId="3" borderId="1" applyAlignment="1" pivotButton="0" quotePrefix="0" xfId="0">
      <alignment horizontal="center" vertical="center"/>
    </xf>
    <xf numFmtId="164" fontId="3" fillId="5" borderId="1" applyAlignment="1" pivotButton="0" quotePrefix="0" xfId="0">
      <alignment horizontal="right" vertical="center"/>
    </xf>
    <xf numFmtId="0" fontId="3" fillId="5" borderId="1" applyAlignment="1" pivotButton="0" quotePrefix="0" xfId="0">
      <alignment horizontal="left" vertical="center"/>
    </xf>
    <xf numFmtId="1" fontId="3" fillId="5" borderId="1" applyAlignment="1" pivotButton="0" quotePrefix="0" xfId="0">
      <alignment horizontal="center" vertical="center"/>
    </xf>
    <xf numFmtId="0" fontId="4" fillId="2" borderId="0" applyAlignment="1" pivotButton="0" quotePrefix="0" xfId="0">
      <alignment horizontal="center" vertical="center"/>
    </xf>
    <xf numFmtId="164" fontId="5" fillId="6" borderId="1" applyAlignment="1" pivotButton="0" quotePrefix="0" xfId="0">
      <alignment horizontal="center" vertical="center"/>
    </xf>
    <xf numFmtId="0" fontId="5" fillId="6" borderId="1" applyAlignment="1" pivotButton="0" quotePrefix="0" xfId="0">
      <alignment horizontal="center" vertical="center"/>
    </xf>
    <xf numFmtId="10" fontId="5" fillId="6" borderId="1" applyAlignment="1" pivotButton="0" quotePrefix="0" xfId="0">
      <alignment horizontal="center" vertical="center"/>
    </xf>
    <xf numFmtId="0" fontId="1" fillId="7" borderId="1" applyAlignment="1" pivotButton="0" quotePrefix="0" xfId="0">
      <alignment horizontal="center" vertical="center"/>
    </xf>
    <xf numFmtId="0" fontId="3" fillId="6" borderId="1" applyAlignment="1" pivotButton="0" quotePrefix="0" xfId="0">
      <alignment horizontal="left" vertical="top" wrapText="1"/>
    </xf>
    <xf numFmtId="0" fontId="2" fillId="3" borderId="1" applyAlignment="1" pivotButton="0" quotePrefix="0" xfId="0">
      <alignment horizontal="left" vertical="center"/>
    </xf>
    <xf numFmtId="0" fontId="2" fillId="3" borderId="1" applyAlignment="1" pivotButton="0" quotePrefix="0" xfId="0">
      <alignment horizontal="center" vertical="center"/>
    </xf>
    <xf numFmtId="0" fontId="3" fillId="3" borderId="1" applyAlignment="1" pivotButton="0" quotePrefix="0" xfId="0">
      <alignment horizontal="center" vertical="center"/>
    </xf>
    <xf numFmtId="0" fontId="2" fillId="5" borderId="1" applyAlignment="1" pivotButton="0" quotePrefix="0" xfId="0">
      <alignment horizontal="left" vertical="center"/>
    </xf>
    <xf numFmtId="0" fontId="2" fillId="5" borderId="1" applyAlignment="1" pivotButton="0" quotePrefix="0" xfId="0">
      <alignment horizontal="center" vertical="center"/>
    </xf>
    <xf numFmtId="0" fontId="3" fillId="5" borderId="1" applyAlignment="1" pivotButton="0" quotePrefix="0" xfId="0">
      <alignment horizontal="center" vertical="center"/>
    </xf>
    <xf numFmtId="0" fontId="3" fillId="3" borderId="1" applyAlignment="1" pivotButton="0" quotePrefix="0" xfId="0">
      <alignment horizontal="right" vertical="center"/>
    </xf>
    <xf numFmtId="0" fontId="2" fillId="3" borderId="1" applyAlignment="1" pivotButton="0" quotePrefix="0" xfId="0">
      <alignment horizontal="left" vertical="top" wrapText="1"/>
    </xf>
    <xf numFmtId="0" fontId="3" fillId="5" borderId="1" applyAlignment="1" pivotButton="0" quotePrefix="0" xfId="0">
      <alignment horizontal="right" vertical="center"/>
    </xf>
    <xf numFmtId="0" fontId="2" fillId="5" borderId="1" applyAlignment="1" pivotButton="0" quotePrefix="0" xfId="0">
      <alignment horizontal="left" vertical="top" wrapText="1"/>
    </xf>
    <xf numFmtId="0" fontId="1" fillId="7" borderId="1" applyAlignment="1" pivotButton="0" quotePrefix="0" xfId="0">
      <alignment horizontal="left" vertical="top" wrapText="1"/>
    </xf>
    <xf numFmtId="164" fontId="2" fillId="4" borderId="1" applyAlignment="1" pivotButton="0" quotePrefix="0" xfId="0">
      <alignment horizontal="right" vertical="center"/>
    </xf>
    <xf numFmtId="164" fontId="3" fillId="3" borderId="1" applyAlignment="1" pivotButton="0" quotePrefix="0" xfId="0">
      <alignment horizontal="right" vertical="center"/>
    </xf>
    <xf numFmtId="165" fontId="2" fillId="4" borderId="1" applyAlignment="1" pivotButton="0" quotePrefix="0" xfId="0">
      <alignment horizontal="center" vertical="center"/>
    </xf>
    <xf numFmtId="164" fontId="3" fillId="5" borderId="1" applyAlignment="1" pivotButton="0" quotePrefix="0" xfId="0">
      <alignment horizontal="right" vertical="center"/>
    </xf>
    <xf numFmtId="164" fontId="5" fillId="6" borderId="1" applyAlignment="1" pivotButton="0" quotePrefix="0" xfId="0">
      <alignment horizontal="center" vertical="center"/>
    </xf>
  </cellXfs>
  <cellStyles count="1">
    <cellStyle name="Normal" xfId="0" builtinId="0" hidden="0"/>
  </cellStyles>
  <dxfs count="3">
    <dxf>
      <font>
        <name val="Aptos"/>
        <b val="1"/>
        <color rgb="00FFFFFF"/>
        <sz val="10"/>
      </font>
      <fill>
        <patternFill patternType="solid">
          <fgColor rgb="00DC2626"/>
        </patternFill>
      </fill>
    </dxf>
    <dxf>
      <font>
        <name val="Aptos"/>
        <b val="1"/>
        <color rgb="00FFFFFF"/>
        <sz val="10"/>
      </font>
      <fill>
        <patternFill patternType="solid">
          <fgColor rgb="0016A34A"/>
        </patternFill>
      </fill>
    </dxf>
    <dxf>
      <font>
        <name val="Aptos"/>
        <color rgb="001E293B"/>
        <sz val="10"/>
      </font>
      <fill>
        <patternFill patternType="solid">
          <fgColor rgb="00FDE68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Expected vs Actual Payments by Payment Period</a:t>
            </a:r>
          </a:p>
        </rich>
      </tx>
    </title>
    <plotArea>
      <barChart>
        <barDir val="col"/>
        <grouping val="clustered"/>
        <ser>
          <idx val="0"/>
          <order val="0"/>
          <tx>
            <strRef>
              <f>'Summary Dashboard'!B10</f>
            </strRef>
          </tx>
          <spPr>
            <a:solidFill xmlns:a="http://schemas.openxmlformats.org/drawingml/2006/main">
              <a:srgbClr val="1E293B"/>
            </a:solidFill>
            <a:ln xmlns:a="http://schemas.openxmlformats.org/drawingml/2006/main">
              <a:prstDash val="solid"/>
            </a:ln>
          </spPr>
          <cat>
            <numRef>
              <f>'Summary Dashboard'!$A$11:$A$14</f>
            </numRef>
          </cat>
          <val>
            <numRef>
              <f>'Summary Dashboard'!$B$11:$B$14</f>
            </numRef>
          </val>
        </ser>
        <ser>
          <idx val="1"/>
          <order val="1"/>
          <tx>
            <strRef>
              <f>'Summary Dashboard'!C10</f>
            </strRef>
          </tx>
          <spPr>
            <a:solidFill xmlns:a="http://schemas.openxmlformats.org/drawingml/2006/main">
              <a:srgbClr val="C8102E"/>
            </a:solidFill>
            <a:ln xmlns:a="http://schemas.openxmlformats.org/drawingml/2006/main">
              <a:prstDash val="solid"/>
            </a:ln>
          </spPr>
          <cat>
            <numRef>
              <f>'Summary Dashboard'!$A$11:$A$14</f>
            </numRef>
          </cat>
          <val>
            <numRef>
              <f>'Summary Dashboard'!$C$11:$C$14</f>
            </numRef>
          </val>
        </ser>
        <gapWidth val="150"/>
        <overlap val="0"/>
        <axId val="10"/>
        <axId val="100"/>
      </barChart>
      <catAx>
        <axId val="10"/>
        <scaling>
          <orientation val="minMax"/>
        </scaling>
        <axPos val="l"/>
        <title>
          <tx>
            <rich>
              <a:bodyPr xmlns:a="http://schemas.openxmlformats.org/drawingml/2006/main"/>
              <a:p xmlns:a="http://schemas.openxmlformats.org/drawingml/2006/main">
                <a:pPr>
                  <a:defRPr/>
                </a:pPr>
                <a:r>
                  <a:t>Payment Period</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CAD</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Payment Status Distribution</a:t>
            </a:r>
          </a:p>
        </rich>
      </tx>
    </title>
    <plotArea>
      <doughnutChart>
        <varyColors val="1"/>
        <ser>
          <idx val="0"/>
          <order val="0"/>
          <tx>
            <strRef>
              <f>'Summary Dashboard'!F10</f>
            </strRef>
          </tx>
          <spPr>
            <a:solidFill xmlns:a="http://schemas.openxmlformats.org/drawingml/2006/main">
              <a:srgbClr val="16A34A"/>
            </a:solidFill>
            <a:ln xmlns:a="http://schemas.openxmlformats.org/drawingml/2006/main">
              <a:prstDash val="solid"/>
            </a:ln>
          </spPr>
          <cat>
            <numRef>
              <f>'Summary Dashboard'!$E$11:$E$14</f>
            </numRef>
          </cat>
          <val>
            <numRef>
              <f>'Summary Dashboard'!$F$11:$F$14</f>
            </numRef>
          </val>
        </ser>
        <firstSliceAng val="0"/>
        <holeSize val="55"/>
      </doughnutChart>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Total Expected Payments by Province/Territory</a:t>
            </a:r>
          </a:p>
        </rich>
      </tx>
    </title>
    <plotArea>
      <barChart>
        <barDir val="bar"/>
        <grouping val="clustered"/>
        <ser>
          <idx val="0"/>
          <order val="0"/>
          <tx>
            <strRef>
              <f>'Summary Dashboard'!C18</f>
            </strRef>
          </tx>
          <spPr>
            <a:solidFill xmlns:a="http://schemas.openxmlformats.org/drawingml/2006/main">
              <a:srgbClr val="C8102E"/>
            </a:solidFill>
            <a:ln xmlns:a="http://schemas.openxmlformats.org/drawingml/2006/main">
              <a:prstDash val="solid"/>
            </a:ln>
          </spPr>
          <cat>
            <numRef>
              <f>'Summary Dashboard'!$A$19:$A$31</f>
            </numRef>
          </cat>
          <val>
            <numRef>
              <f>'Summary Dashboard'!$C$19:$C$31</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CAD</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Province/Territory</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9</col>
      <colOff>0</colOff>
      <row>2</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19</row>
      <rowOff>0</rowOff>
    </from>
    <ext cx="540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9</col>
      <colOff>0</colOff>
      <row>36</row>
      <rowOff>0</rowOff>
    </from>
    <ext cx="5400000" cy="396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S101"/>
  <sheetViews>
    <sheetView showGridLines="0" workbookViewId="0">
      <pane ySplit="1" topLeftCell="A2" activePane="bottomLeft" state="frozen"/>
      <selection pane="bottomLeft" activeCell="A1" sqref="A1"/>
    </sheetView>
  </sheetViews>
  <sheetFormatPr baseColWidth="8" defaultRowHeight="15"/>
  <cols>
    <col width="16" customWidth="1" min="1" max="1"/>
    <col width="22" customWidth="1" min="2" max="2"/>
    <col width="21" customWidth="1" min="3" max="3"/>
    <col width="18" customWidth="1" min="4" max="4"/>
    <col width="11" customWidth="1" min="5" max="5"/>
    <col width="19" customWidth="1" min="6" max="6"/>
    <col width="16" customWidth="1" min="7" max="7"/>
    <col width="12" customWidth="1" min="8" max="8"/>
    <col width="27" customWidth="1" min="9" max="9"/>
    <col width="18" customWidth="1" min="10" max="10"/>
    <col width="22" customWidth="1" min="11" max="11"/>
    <col width="20" customWidth="1" min="12" max="12"/>
    <col width="21" customWidth="1" min="13" max="13"/>
    <col width="18" customWidth="1" min="14" max="14"/>
    <col width="16" customWidth="1" min="15" max="15"/>
    <col width="14" customWidth="1" min="16" max="16"/>
    <col width="17" customWidth="1" min="17" max="17"/>
    <col width="12" customWidth="1" min="18" max="18"/>
    <col width="34" customWidth="1" min="19" max="19"/>
  </cols>
  <sheetData>
    <row r="1" ht="30" customHeight="1">
      <c r="A1" s="1" t="inlineStr">
        <is>
          <t>Record ID</t>
        </is>
      </c>
      <c r="B1" s="1" t="inlineStr">
        <is>
          <t>Recipient Name</t>
        </is>
      </c>
      <c r="C1" s="1" t="inlineStr">
        <is>
          <t>Province/Territory</t>
        </is>
      </c>
      <c r="D1" s="1" t="inlineStr">
        <is>
          <t>City</t>
        </is>
      </c>
      <c r="E1" s="1" t="inlineStr">
        <is>
          <t>Tax Year</t>
        </is>
      </c>
      <c r="F1" s="1" t="inlineStr">
        <is>
          <t>Payment Period</t>
        </is>
      </c>
      <c r="G1" s="1" t="inlineStr">
        <is>
          <t>Filing Status</t>
        </is>
      </c>
      <c r="H1" s="1" t="inlineStr">
        <is>
          <t>Family Size</t>
        </is>
      </c>
      <c r="I1" s="1" t="inlineStr">
        <is>
          <t>Adjusted Family Net Income (AFNI)</t>
        </is>
      </c>
      <c r="J1" s="1" t="inlineStr">
        <is>
          <t>GST/HST Credit Rate</t>
        </is>
      </c>
      <c r="K1" s="1" t="inlineStr">
        <is>
          <t>Estimated Annual Credit</t>
        </is>
      </c>
      <c r="L1" s="1" t="inlineStr">
        <is>
          <t>Expected Payment Date</t>
        </is>
      </c>
      <c r="M1" s="1" t="inlineStr">
        <is>
          <t>Payment Received Date</t>
        </is>
      </c>
      <c r="N1" s="1" t="inlineStr">
        <is>
          <t>Expected Payment</t>
        </is>
      </c>
      <c r="O1" s="1" t="inlineStr">
        <is>
          <t>Actual Payment</t>
        </is>
      </c>
      <c r="P1" s="1" t="inlineStr">
        <is>
          <t>Variance</t>
        </is>
      </c>
      <c r="Q1" s="1" t="inlineStr">
        <is>
          <t>Payment Status</t>
        </is>
      </c>
      <c r="R1" s="1" t="inlineStr">
        <is>
          <t>Days Late</t>
        </is>
      </c>
      <c r="S1" s="1" t="inlineStr">
        <is>
          <t>Notes</t>
        </is>
      </c>
    </row>
    <row r="2" ht="20" customHeight="1">
      <c r="A2" s="2" t="inlineStr">
        <is>
          <t>GST-2026-001</t>
        </is>
      </c>
      <c r="B2" s="2" t="inlineStr">
        <is>
          <t>Liam Anderson</t>
        </is>
      </c>
      <c r="C2" s="2" t="inlineStr">
        <is>
          <t>Ontario</t>
        </is>
      </c>
      <c r="D2" s="2" t="inlineStr">
        <is>
          <t>Toronto</t>
        </is>
      </c>
      <c r="E2" s="3" t="n">
        <v>2026</v>
      </c>
      <c r="F2" s="2" t="inlineStr">
        <is>
          <t>January-March</t>
        </is>
      </c>
      <c r="G2" s="2" t="inlineStr">
        <is>
          <t>Single</t>
        </is>
      </c>
      <c r="H2" s="3" t="n">
        <v>2</v>
      </c>
      <c r="I2" s="30" t="n">
        <v>46000</v>
      </c>
      <c r="J2" s="5" t="n">
        <v>0.0113</v>
      </c>
      <c r="K2" s="31">
        <f>IF($A2="","",IF($H2=1,MIN($I2*$J2,519),MIN($I2*$J2,519+($H2-1)*95)))</f>
        <v/>
      </c>
      <c r="L2" s="32" t="n">
        <v>46027</v>
      </c>
      <c r="M2" s="32" t="n">
        <v>46027</v>
      </c>
      <c r="N2" s="31">
        <f>IF($A2="","",$K2/4)</f>
        <v/>
      </c>
      <c r="O2" s="30" t="n">
        <v>129.95</v>
      </c>
      <c r="P2" s="31">
        <f>IF($A2="","",IF($O2="",0,$O2-$N2))</f>
        <v/>
      </c>
      <c r="Q2" s="8">
        <f>IF($A2="","",IF($O2="","Pending",IF($O2=$N2,"Received",IF($O2&lt;$N2,"Partial","Overpaid"))))</f>
        <v/>
      </c>
      <c r="R2" s="9">
        <f>IF($A2="","",IF(OR($M2="",$M2&lt;=$L2),0,$M2-$L2))</f>
        <v/>
      </c>
      <c r="S2" s="2" t="inlineStr">
        <is>
          <t>Direct deposit confirmed</t>
        </is>
      </c>
    </row>
    <row r="3" ht="20" customHeight="1">
      <c r="A3" s="2" t="inlineStr">
        <is>
          <t>GST-2026-002</t>
        </is>
      </c>
      <c r="B3" s="2" t="inlineStr">
        <is>
          <t>Emma Tremblay</t>
        </is>
      </c>
      <c r="C3" s="2" t="inlineStr">
        <is>
          <t>Quebec</t>
        </is>
      </c>
      <c r="D3" s="2" t="inlineStr">
        <is>
          <t>Montreal</t>
        </is>
      </c>
      <c r="E3" s="3" t="n">
        <v>2026</v>
      </c>
      <c r="F3" s="2" t="inlineStr">
        <is>
          <t>April-June</t>
        </is>
      </c>
      <c r="G3" s="2" t="inlineStr">
        <is>
          <t>Married</t>
        </is>
      </c>
      <c r="H3" s="3" t="n">
        <v>3</v>
      </c>
      <c r="I3" s="30" t="n">
        <v>58000</v>
      </c>
      <c r="J3" s="5" t="n">
        <v>0.01</v>
      </c>
      <c r="K3" s="33">
        <f>IF($A3="","",IF($H3=1,MIN($I3*$J3,519),MIN($I3*$J3,519+($H3-1)*95)))</f>
        <v/>
      </c>
      <c r="L3" s="32" t="n">
        <v>46117</v>
      </c>
      <c r="M3" s="32" t="n">
        <v>46122</v>
      </c>
      <c r="N3" s="33">
        <f>IF($A3="","",$K3/4)</f>
        <v/>
      </c>
      <c r="O3" s="30" t="n">
        <v>177.25</v>
      </c>
      <c r="P3" s="33">
        <f>IF($A3="","",IF($O3="",0,$O3-$N3))</f>
        <v/>
      </c>
      <c r="Q3" s="11">
        <f>IF($A3="","",IF($O3="","Pending",IF($O3=$N3,"Received",IF($O3&lt;$N3,"Partial","Overpaid"))))</f>
        <v/>
      </c>
      <c r="R3" s="12">
        <f>IF($A3="","",IF(OR($M3="",$M3&lt;=$L3),0,$M3-$L3))</f>
        <v/>
      </c>
      <c r="S3" s="2" t="inlineStr">
        <is>
          <t>Received after expected date</t>
        </is>
      </c>
    </row>
    <row r="4" ht="20" customHeight="1">
      <c r="A4" s="2" t="inlineStr">
        <is>
          <t>GST-2026-003</t>
        </is>
      </c>
      <c r="B4" s="2" t="inlineStr">
        <is>
          <t>Noah Chen</t>
        </is>
      </c>
      <c r="C4" s="2" t="inlineStr">
        <is>
          <t>British Columbia</t>
        </is>
      </c>
      <c r="D4" s="2" t="inlineStr">
        <is>
          <t>Vancouver</t>
        </is>
      </c>
      <c r="E4" s="3" t="n">
        <v>2026</v>
      </c>
      <c r="F4" s="2" t="inlineStr">
        <is>
          <t>July-September</t>
        </is>
      </c>
      <c r="G4" s="2" t="inlineStr">
        <is>
          <t>Single</t>
        </is>
      </c>
      <c r="H4" s="3" t="n">
        <v>1</v>
      </c>
      <c r="I4" s="30" t="n">
        <v>72000</v>
      </c>
      <c r="J4" s="5" t="n">
        <v>0.008500000000000001</v>
      </c>
      <c r="K4" s="31">
        <f>IF($A4="","",IF($H4=1,MIN($I4*$J4,519),MIN($I4*$J4,519+($H4-1)*95)))</f>
        <v/>
      </c>
      <c r="L4" s="32" t="n">
        <v>46208</v>
      </c>
      <c r="M4" s="32" t="n"/>
      <c r="N4" s="31">
        <f>IF($A4="","",$K4/4)</f>
        <v/>
      </c>
      <c r="O4" s="30" t="n"/>
      <c r="P4" s="31">
        <f>IF($A4="","",IF($O4="",0,$O4-$N4))</f>
        <v/>
      </c>
      <c r="Q4" s="8">
        <f>IF($A4="","",IF($O4="","Pending",IF($O4=$N4,"Received",IF($O4&lt;$N4,"Partial","Overpaid"))))</f>
        <v/>
      </c>
      <c r="R4" s="9">
        <f>IF($A4="","",IF(OR($M4="",$M4&lt;=$L4),0,$M4-$L4))</f>
        <v/>
      </c>
      <c r="S4" s="2" t="inlineStr">
        <is>
          <t>Awaiting CRA payment</t>
        </is>
      </c>
    </row>
    <row r="5" ht="20" customHeight="1">
      <c r="A5" s="2" t="inlineStr">
        <is>
          <t>GST-2026-004</t>
        </is>
      </c>
      <c r="B5" s="2" t="inlineStr">
        <is>
          <t>Olivia MacDonald</t>
        </is>
      </c>
      <c r="C5" s="2" t="inlineStr">
        <is>
          <t>Nova Scotia</t>
        </is>
      </c>
      <c r="D5" s="2" t="inlineStr">
        <is>
          <t>Halifax</t>
        </is>
      </c>
      <c r="E5" s="3" t="n">
        <v>2026</v>
      </c>
      <c r="F5" s="2" t="inlineStr">
        <is>
          <t>October-December</t>
        </is>
      </c>
      <c r="G5" s="2" t="inlineStr">
        <is>
          <t>Common-law</t>
        </is>
      </c>
      <c r="H5" s="3" t="n">
        <v>2</v>
      </c>
      <c r="I5" s="30" t="n">
        <v>35000</v>
      </c>
      <c r="J5" s="5" t="n">
        <v>0.014</v>
      </c>
      <c r="K5" s="33">
        <f>IF($A5="","",IF($H5=1,MIN($I5*$J5,519),MIN($I5*$J5,519+($H5-1)*95)))</f>
        <v/>
      </c>
      <c r="L5" s="32" t="n">
        <v>46300</v>
      </c>
      <c r="M5" s="32" t="n">
        <v>46300</v>
      </c>
      <c r="N5" s="33">
        <f>IF($A5="","",$K5/4)</f>
        <v/>
      </c>
      <c r="O5" s="30" t="n">
        <v>120</v>
      </c>
      <c r="P5" s="33">
        <f>IF($A5="","",IF($O5="",0,$O5-$N5))</f>
        <v/>
      </c>
      <c r="Q5" s="11">
        <f>IF($A5="","",IF($O5="","Pending",IF($O5=$N5,"Received",IF($O5&lt;$N5,"Partial","Overpaid"))))</f>
        <v/>
      </c>
      <c r="R5" s="12">
        <f>IF($A5="","",IF(OR($M5="",$M5&lt;=$L5),0,$M5-$L5))</f>
        <v/>
      </c>
      <c r="S5" s="2" t="inlineStr">
        <is>
          <t>Payment less than expected; review</t>
        </is>
      </c>
    </row>
    <row r="6" ht="20" customHeight="1">
      <c r="A6" s="2" t="inlineStr">
        <is>
          <t>GST-2026-005</t>
        </is>
      </c>
      <c r="B6" s="2" t="inlineStr">
        <is>
          <t>Lucas Martin</t>
        </is>
      </c>
      <c r="C6" s="2" t="inlineStr">
        <is>
          <t>Ontario</t>
        </is>
      </c>
      <c r="D6" s="2" t="inlineStr">
        <is>
          <t>Ottawa</t>
        </is>
      </c>
      <c r="E6" s="3" t="n">
        <v>2026</v>
      </c>
      <c r="F6" s="2" t="inlineStr">
        <is>
          <t>January-March</t>
        </is>
      </c>
      <c r="G6" s="2" t="inlineStr">
        <is>
          <t>Married</t>
        </is>
      </c>
      <c r="H6" s="3" t="n">
        <v>4</v>
      </c>
      <c r="I6" s="30" t="n">
        <v>92000</v>
      </c>
      <c r="J6" s="5" t="n">
        <v>0.0065</v>
      </c>
      <c r="K6" s="31">
        <f>IF($A6="","",IF($H6=1,MIN($I6*$J6,519),MIN($I6*$J6,519+($H6-1)*95)))</f>
        <v/>
      </c>
      <c r="L6" s="32" t="n">
        <v>46027</v>
      </c>
      <c r="M6" s="32" t="n">
        <v>46029</v>
      </c>
      <c r="N6" s="31">
        <f>IF($A6="","",$K6/4)</f>
        <v/>
      </c>
      <c r="O6" s="30" t="n">
        <v>149.5</v>
      </c>
      <c r="P6" s="31">
        <f>IF($A6="","",IF($O6="",0,$O6-$N6))</f>
        <v/>
      </c>
      <c r="Q6" s="8">
        <f>IF($A6="","",IF($O6="","Pending",IF($O6=$N6,"Received",IF($O6&lt;$N6,"Partial","Overpaid"))))</f>
        <v/>
      </c>
      <c r="R6" s="9">
        <f>IF($A6="","",IF(OR($M6="",$M6&lt;=$L6),0,$M6-$L6))</f>
        <v/>
      </c>
      <c r="S6" s="2" t="inlineStr">
        <is>
          <t>Received after expected date</t>
        </is>
      </c>
    </row>
    <row r="7" ht="20" customHeight="1">
      <c r="A7" s="2" t="inlineStr">
        <is>
          <t>GST-2026-006</t>
        </is>
      </c>
      <c r="B7" s="2" t="inlineStr">
        <is>
          <t>Sophie Gagnon</t>
        </is>
      </c>
      <c r="C7" s="2" t="inlineStr">
        <is>
          <t>Quebec</t>
        </is>
      </c>
      <c r="D7" s="2" t="inlineStr">
        <is>
          <t>Quebec City</t>
        </is>
      </c>
      <c r="E7" s="3" t="n">
        <v>2026</v>
      </c>
      <c r="F7" s="2" t="inlineStr">
        <is>
          <t>April-June</t>
        </is>
      </c>
      <c r="G7" s="2" t="inlineStr">
        <is>
          <t>Single</t>
        </is>
      </c>
      <c r="H7" s="3" t="n">
        <v>1</v>
      </c>
      <c r="I7" s="30" t="n">
        <v>28000</v>
      </c>
      <c r="J7" s="5" t="n">
        <v>0.02</v>
      </c>
      <c r="K7" s="33">
        <f>IF($A7="","",IF($H7=1,MIN($I7*$J7,519),MIN($I7*$J7,519+($H7-1)*95)))</f>
        <v/>
      </c>
      <c r="L7" s="32" t="n">
        <v>46117</v>
      </c>
      <c r="M7" s="32" t="n">
        <v>46117</v>
      </c>
      <c r="N7" s="33">
        <f>IF($A7="","",$K7/4)</f>
        <v/>
      </c>
      <c r="O7" s="30" t="n">
        <v>129.75</v>
      </c>
      <c r="P7" s="33">
        <f>IF($A7="","",IF($O7="",0,$O7-$N7))</f>
        <v/>
      </c>
      <c r="Q7" s="11">
        <f>IF($A7="","",IF($O7="","Pending",IF($O7=$N7,"Received",IF($O7&lt;$N7,"Partial","Overpaid"))))</f>
        <v/>
      </c>
      <c r="R7" s="12">
        <f>IF($A7="","",IF(OR($M7="",$M7&lt;=$L7),0,$M7-$L7))</f>
        <v/>
      </c>
      <c r="S7" s="2" t="inlineStr">
        <is>
          <t>Direct deposit confirmed</t>
        </is>
      </c>
    </row>
    <row r="8" ht="20" customHeight="1">
      <c r="A8" s="2" t="inlineStr">
        <is>
          <t>GST-2026-007</t>
        </is>
      </c>
      <c r="B8" s="2" t="inlineStr">
        <is>
          <t>Ethan Singh</t>
        </is>
      </c>
      <c r="C8" s="2" t="inlineStr">
        <is>
          <t>Alberta</t>
        </is>
      </c>
      <c r="D8" s="2" t="inlineStr">
        <is>
          <t>Calgary</t>
        </is>
      </c>
      <c r="E8" s="3" t="n">
        <v>2026</v>
      </c>
      <c r="F8" s="2" t="inlineStr">
        <is>
          <t>July-September</t>
        </is>
      </c>
      <c r="G8" s="2" t="inlineStr">
        <is>
          <t>Married</t>
        </is>
      </c>
      <c r="H8" s="3" t="n">
        <v>3</v>
      </c>
      <c r="I8" s="30" t="n">
        <v>67000</v>
      </c>
      <c r="J8" s="5" t="n">
        <v>0.01</v>
      </c>
      <c r="K8" s="31">
        <f>IF($A8="","",IF($H8=1,MIN($I8*$J8,519),MIN($I8*$J8,519+($H8-1)*95)))</f>
        <v/>
      </c>
      <c r="L8" s="32" t="n">
        <v>46208</v>
      </c>
      <c r="M8" s="32" t="n"/>
      <c r="N8" s="31">
        <f>IF($A8="","",$K8/4)</f>
        <v/>
      </c>
      <c r="O8" s="30" t="n"/>
      <c r="P8" s="31">
        <f>IF($A8="","",IF($O8="",0,$O8-$N8))</f>
        <v/>
      </c>
      <c r="Q8" s="8">
        <f>IF($A8="","",IF($O8="","Pending",IF($O8=$N8,"Received",IF($O8&lt;$N8,"Partial","Overpaid"))))</f>
        <v/>
      </c>
      <c r="R8" s="9">
        <f>IF($A8="","",IF(OR($M8="",$M8&lt;=$L8),0,$M8-$L8))</f>
        <v/>
      </c>
      <c r="S8" s="2" t="inlineStr">
        <is>
          <t>Awaiting CRA payment</t>
        </is>
      </c>
    </row>
    <row r="9" ht="20" customHeight="1">
      <c r="A9" s="2" t="inlineStr">
        <is>
          <t>GST-2026-008</t>
        </is>
      </c>
      <c r="B9" s="2" t="inlineStr">
        <is>
          <t>Charlotte Wilson</t>
        </is>
      </c>
      <c r="C9" s="2" t="inlineStr">
        <is>
          <t>Manitoba</t>
        </is>
      </c>
      <c r="D9" s="2" t="inlineStr">
        <is>
          <t>Winnipeg</t>
        </is>
      </c>
      <c r="E9" s="3" t="n">
        <v>2026</v>
      </c>
      <c r="F9" s="2" t="inlineStr">
        <is>
          <t>October-December</t>
        </is>
      </c>
      <c r="G9" s="2" t="inlineStr">
        <is>
          <t>Single</t>
        </is>
      </c>
      <c r="H9" s="3" t="n">
        <v>2</v>
      </c>
      <c r="I9" s="30" t="n">
        <v>51000</v>
      </c>
      <c r="J9" s="5" t="n">
        <v>0.012</v>
      </c>
      <c r="K9" s="33">
        <f>IF($A9="","",IF($H9=1,MIN($I9*$J9,519),MIN($I9*$J9,519+($H9-1)*95)))</f>
        <v/>
      </c>
      <c r="L9" s="32" t="n">
        <v>46300</v>
      </c>
      <c r="M9" s="32" t="n">
        <v>46309</v>
      </c>
      <c r="N9" s="33">
        <f>IF($A9="","",$K9/4)</f>
        <v/>
      </c>
      <c r="O9" s="30" t="n">
        <v>153</v>
      </c>
      <c r="P9" s="33">
        <f>IF($A9="","",IF($O9="",0,$O9-$N9))</f>
        <v/>
      </c>
      <c r="Q9" s="11">
        <f>IF($A9="","",IF($O9="","Pending",IF($O9=$N9,"Received",IF($O9&lt;$N9,"Partial","Overpaid"))))</f>
        <v/>
      </c>
      <c r="R9" s="12">
        <f>IF($A9="","",IF(OR($M9="",$M9&lt;=$L9),0,$M9-$L9))</f>
        <v/>
      </c>
      <c r="S9" s="2" t="inlineStr">
        <is>
          <t>Received after expected date</t>
        </is>
      </c>
    </row>
    <row r="10" ht="20" customHeight="1">
      <c r="A10" s="2" t="inlineStr">
        <is>
          <t>GST-2026-009</t>
        </is>
      </c>
      <c r="B10" s="2" t="inlineStr">
        <is>
          <t>William Brown</t>
        </is>
      </c>
      <c r="C10" s="2" t="inlineStr">
        <is>
          <t>Alberta</t>
        </is>
      </c>
      <c r="D10" s="2" t="inlineStr">
        <is>
          <t>Edmonton</t>
        </is>
      </c>
      <c r="E10" s="3" t="n">
        <v>2026</v>
      </c>
      <c r="F10" s="2" t="inlineStr">
        <is>
          <t>January-March</t>
        </is>
      </c>
      <c r="G10" s="2" t="inlineStr">
        <is>
          <t>Single</t>
        </is>
      </c>
      <c r="H10" s="3" t="n">
        <v>1</v>
      </c>
      <c r="I10" s="30" t="n">
        <v>83000</v>
      </c>
      <c r="J10" s="5" t="n">
        <v>0.0095</v>
      </c>
      <c r="K10" s="31">
        <f>IF($A10="","",IF($H10=1,MIN($I10*$J10,519),MIN($I10*$J10,519+($H10-1)*95)))</f>
        <v/>
      </c>
      <c r="L10" s="32" t="n">
        <v>46027</v>
      </c>
      <c r="M10" s="32" t="n">
        <v>46027</v>
      </c>
      <c r="N10" s="31">
        <f>IF($A10="","",$K10/4)</f>
        <v/>
      </c>
      <c r="O10" s="30" t="n">
        <v>134.75</v>
      </c>
      <c r="P10" s="31">
        <f>IF($A10="","",IF($O10="",0,$O10-$N10))</f>
        <v/>
      </c>
      <c r="Q10" s="8">
        <f>IF($A10="","",IF($O10="","Pending",IF($O10=$N10,"Received",IF($O10&lt;$N10,"Partial","Overpaid"))))</f>
        <v/>
      </c>
      <c r="R10" s="9">
        <f>IF($A10="","",IF(OR($M10="",$M10&lt;=$L10),0,$M10-$L10))</f>
        <v/>
      </c>
      <c r="S10" s="2" t="inlineStr">
        <is>
          <t>Amount exceeds expected payment</t>
        </is>
      </c>
    </row>
    <row r="11" ht="20" customHeight="1">
      <c r="A11" s="2" t="inlineStr">
        <is>
          <t>GST-2026-010</t>
        </is>
      </c>
      <c r="B11" s="2" t="inlineStr">
        <is>
          <t>Ava Campbell</t>
        </is>
      </c>
      <c r="C11" s="2" t="inlineStr">
        <is>
          <t>British Columbia</t>
        </is>
      </c>
      <c r="D11" s="2" t="inlineStr">
        <is>
          <t>Victoria</t>
        </is>
      </c>
      <c r="E11" s="3" t="n">
        <v>2026</v>
      </c>
      <c r="F11" s="2" t="inlineStr">
        <is>
          <t>April-June</t>
        </is>
      </c>
      <c r="G11" s="2" t="inlineStr">
        <is>
          <t>Common-law</t>
        </is>
      </c>
      <c r="H11" s="3" t="n">
        <v>4</v>
      </c>
      <c r="I11" s="30" t="n">
        <v>39000</v>
      </c>
      <c r="J11" s="5" t="n">
        <v>0.018</v>
      </c>
      <c r="K11" s="33">
        <f>IF($A11="","",IF($H11=1,MIN($I11*$J11,519),MIN($I11*$J11,519+($H11-1)*95)))</f>
        <v/>
      </c>
      <c r="L11" s="32" t="n">
        <v>46117</v>
      </c>
      <c r="M11" s="32" t="n">
        <v>46120</v>
      </c>
      <c r="N11" s="33">
        <f>IF($A11="","",$K11/4)</f>
        <v/>
      </c>
      <c r="O11" s="30" t="n">
        <v>150</v>
      </c>
      <c r="P11" s="33">
        <f>IF($A11="","",IF($O11="",0,$O11-$N11))</f>
        <v/>
      </c>
      <c r="Q11" s="11">
        <f>IF($A11="","",IF($O11="","Pending",IF($O11=$N11,"Received",IF($O11&lt;$N11,"Partial","Overpaid"))))</f>
        <v/>
      </c>
      <c r="R11" s="12">
        <f>IF($A11="","",IF(OR($M11="",$M11&lt;=$L11),0,$M11-$L11))</f>
        <v/>
      </c>
      <c r="S11" s="2" t="inlineStr">
        <is>
          <t>Partial amount received after expected date</t>
        </is>
      </c>
    </row>
    <row r="12" ht="20" customHeight="1">
      <c r="A12" s="2" t="n"/>
      <c r="B12" s="2" t="n"/>
      <c r="C12" s="2" t="n"/>
      <c r="D12" s="2" t="n"/>
      <c r="E12" s="3" t="n"/>
      <c r="F12" s="2" t="n"/>
      <c r="G12" s="2" t="n"/>
      <c r="H12" s="3" t="n"/>
      <c r="I12" s="30" t="n"/>
      <c r="J12" s="5" t="n"/>
      <c r="K12" s="31">
        <f>IF($A12="","",IF($H12=1,MIN($I12*$J12,519),MIN($I12*$J12,519+($H12-1)*95)))</f>
        <v/>
      </c>
      <c r="L12" s="32" t="n"/>
      <c r="M12" s="32" t="n"/>
      <c r="N12" s="31">
        <f>IF($A12="","",$K12/4)</f>
        <v/>
      </c>
      <c r="O12" s="30" t="n"/>
      <c r="P12" s="31">
        <f>IF($A12="","",IF($O12="",0,$O12-$N12))</f>
        <v/>
      </c>
      <c r="Q12" s="8">
        <f>IF($A12="","",IF($O12="","Pending",IF($O12=$N12,"Received",IF($O12&lt;$N12,"Partial","Overpaid"))))</f>
        <v/>
      </c>
      <c r="R12" s="9">
        <f>IF($A12="","",IF(OR($M12="",$M12&lt;=$L12),0,$M12-$L12))</f>
        <v/>
      </c>
      <c r="S12" s="2" t="n"/>
    </row>
    <row r="13" ht="20" customHeight="1">
      <c r="A13" s="2" t="n"/>
      <c r="B13" s="2" t="n"/>
      <c r="C13" s="2" t="n"/>
      <c r="D13" s="2" t="n"/>
      <c r="E13" s="3" t="n"/>
      <c r="F13" s="2" t="n"/>
      <c r="G13" s="2" t="n"/>
      <c r="H13" s="3" t="n"/>
      <c r="I13" s="30" t="n"/>
      <c r="J13" s="5" t="n"/>
      <c r="K13" s="33">
        <f>IF($A13="","",IF($H13=1,MIN($I13*$J13,519),MIN($I13*$J13,519+($H13-1)*95)))</f>
        <v/>
      </c>
      <c r="L13" s="32" t="n"/>
      <c r="M13" s="32" t="n"/>
      <c r="N13" s="33">
        <f>IF($A13="","",$K13/4)</f>
        <v/>
      </c>
      <c r="O13" s="30" t="n"/>
      <c r="P13" s="33">
        <f>IF($A13="","",IF($O13="",0,$O13-$N13))</f>
        <v/>
      </c>
      <c r="Q13" s="11">
        <f>IF($A13="","",IF($O13="","Pending",IF($O13=$N13,"Received",IF($O13&lt;$N13,"Partial","Overpaid"))))</f>
        <v/>
      </c>
      <c r="R13" s="12">
        <f>IF($A13="","",IF(OR($M13="",$M13&lt;=$L13),0,$M13-$L13))</f>
        <v/>
      </c>
      <c r="S13" s="2" t="n"/>
    </row>
    <row r="14" ht="20" customHeight="1">
      <c r="A14" s="2" t="n"/>
      <c r="B14" s="2" t="n"/>
      <c r="C14" s="2" t="n"/>
      <c r="D14" s="2" t="n"/>
      <c r="E14" s="3" t="n"/>
      <c r="F14" s="2" t="n"/>
      <c r="G14" s="2" t="n"/>
      <c r="H14" s="3" t="n"/>
      <c r="I14" s="30" t="n"/>
      <c r="J14" s="5" t="n"/>
      <c r="K14" s="31">
        <f>IF($A14="","",IF($H14=1,MIN($I14*$J14,519),MIN($I14*$J14,519+($H14-1)*95)))</f>
        <v/>
      </c>
      <c r="L14" s="32" t="n"/>
      <c r="M14" s="32" t="n"/>
      <c r="N14" s="31">
        <f>IF($A14="","",$K14/4)</f>
        <v/>
      </c>
      <c r="O14" s="30" t="n"/>
      <c r="P14" s="31">
        <f>IF($A14="","",IF($O14="",0,$O14-$N14))</f>
        <v/>
      </c>
      <c r="Q14" s="8">
        <f>IF($A14="","",IF($O14="","Pending",IF($O14=$N14,"Received",IF($O14&lt;$N14,"Partial","Overpaid"))))</f>
        <v/>
      </c>
      <c r="R14" s="9">
        <f>IF($A14="","",IF(OR($M14="",$M14&lt;=$L14),0,$M14-$L14))</f>
        <v/>
      </c>
      <c r="S14" s="2" t="n"/>
    </row>
    <row r="15" ht="20" customHeight="1">
      <c r="A15" s="2" t="n"/>
      <c r="B15" s="2" t="n"/>
      <c r="C15" s="2" t="n"/>
      <c r="D15" s="2" t="n"/>
      <c r="E15" s="3" t="n"/>
      <c r="F15" s="2" t="n"/>
      <c r="G15" s="2" t="n"/>
      <c r="H15" s="3" t="n"/>
      <c r="I15" s="30" t="n"/>
      <c r="J15" s="5" t="n"/>
      <c r="K15" s="33">
        <f>IF($A15="","",IF($H15=1,MIN($I15*$J15,519),MIN($I15*$J15,519+($H15-1)*95)))</f>
        <v/>
      </c>
      <c r="L15" s="32" t="n"/>
      <c r="M15" s="32" t="n"/>
      <c r="N15" s="33">
        <f>IF($A15="","",$K15/4)</f>
        <v/>
      </c>
      <c r="O15" s="30" t="n"/>
      <c r="P15" s="33">
        <f>IF($A15="","",IF($O15="",0,$O15-$N15))</f>
        <v/>
      </c>
      <c r="Q15" s="11">
        <f>IF($A15="","",IF($O15="","Pending",IF($O15=$N15,"Received",IF($O15&lt;$N15,"Partial","Overpaid"))))</f>
        <v/>
      </c>
      <c r="R15" s="12">
        <f>IF($A15="","",IF(OR($M15="",$M15&lt;=$L15),0,$M15-$L15))</f>
        <v/>
      </c>
      <c r="S15" s="2" t="n"/>
    </row>
    <row r="16" ht="20" customHeight="1">
      <c r="A16" s="2" t="n"/>
      <c r="B16" s="2" t="n"/>
      <c r="C16" s="2" t="n"/>
      <c r="D16" s="2" t="n"/>
      <c r="E16" s="3" t="n"/>
      <c r="F16" s="2" t="n"/>
      <c r="G16" s="2" t="n"/>
      <c r="H16" s="3" t="n"/>
      <c r="I16" s="30" t="n"/>
      <c r="J16" s="5" t="n"/>
      <c r="K16" s="31">
        <f>IF($A16="","",IF($H16=1,MIN($I16*$J16,519),MIN($I16*$J16,519+($H16-1)*95)))</f>
        <v/>
      </c>
      <c r="L16" s="32" t="n"/>
      <c r="M16" s="32" t="n"/>
      <c r="N16" s="31">
        <f>IF($A16="","",$K16/4)</f>
        <v/>
      </c>
      <c r="O16" s="30" t="n"/>
      <c r="P16" s="31">
        <f>IF($A16="","",IF($O16="",0,$O16-$N16))</f>
        <v/>
      </c>
      <c r="Q16" s="8">
        <f>IF($A16="","",IF($O16="","Pending",IF($O16=$N16,"Received",IF($O16&lt;$N16,"Partial","Overpaid"))))</f>
        <v/>
      </c>
      <c r="R16" s="9">
        <f>IF($A16="","",IF(OR($M16="",$M16&lt;=$L16),0,$M16-$L16))</f>
        <v/>
      </c>
      <c r="S16" s="2" t="n"/>
    </row>
    <row r="17" ht="20" customHeight="1">
      <c r="A17" s="2" t="n"/>
      <c r="B17" s="2" t="n"/>
      <c r="C17" s="2" t="n"/>
      <c r="D17" s="2" t="n"/>
      <c r="E17" s="3" t="n"/>
      <c r="F17" s="2" t="n"/>
      <c r="G17" s="2" t="n"/>
      <c r="H17" s="3" t="n"/>
      <c r="I17" s="30" t="n"/>
      <c r="J17" s="5" t="n"/>
      <c r="K17" s="33">
        <f>IF($A17="","",IF($H17=1,MIN($I17*$J17,519),MIN($I17*$J17,519+($H17-1)*95)))</f>
        <v/>
      </c>
      <c r="L17" s="32" t="n"/>
      <c r="M17" s="32" t="n"/>
      <c r="N17" s="33">
        <f>IF($A17="","",$K17/4)</f>
        <v/>
      </c>
      <c r="O17" s="30" t="n"/>
      <c r="P17" s="33">
        <f>IF($A17="","",IF($O17="",0,$O17-$N17))</f>
        <v/>
      </c>
      <c r="Q17" s="11">
        <f>IF($A17="","",IF($O17="","Pending",IF($O17=$N17,"Received",IF($O17&lt;$N17,"Partial","Overpaid"))))</f>
        <v/>
      </c>
      <c r="R17" s="12">
        <f>IF($A17="","",IF(OR($M17="",$M17&lt;=$L17),0,$M17-$L17))</f>
        <v/>
      </c>
      <c r="S17" s="2" t="n"/>
    </row>
    <row r="18" ht="20" customHeight="1">
      <c r="A18" s="2" t="n"/>
      <c r="B18" s="2" t="n"/>
      <c r="C18" s="2" t="n"/>
      <c r="D18" s="2" t="n"/>
      <c r="E18" s="3" t="n"/>
      <c r="F18" s="2" t="n"/>
      <c r="G18" s="2" t="n"/>
      <c r="H18" s="3" t="n"/>
      <c r="I18" s="30" t="n"/>
      <c r="J18" s="5" t="n"/>
      <c r="K18" s="31">
        <f>IF($A18="","",IF($H18=1,MIN($I18*$J18,519),MIN($I18*$J18,519+($H18-1)*95)))</f>
        <v/>
      </c>
      <c r="L18" s="32" t="n"/>
      <c r="M18" s="32" t="n"/>
      <c r="N18" s="31">
        <f>IF($A18="","",$K18/4)</f>
        <v/>
      </c>
      <c r="O18" s="30" t="n"/>
      <c r="P18" s="31">
        <f>IF($A18="","",IF($O18="",0,$O18-$N18))</f>
        <v/>
      </c>
      <c r="Q18" s="8">
        <f>IF($A18="","",IF($O18="","Pending",IF($O18=$N18,"Received",IF($O18&lt;$N18,"Partial","Overpaid"))))</f>
        <v/>
      </c>
      <c r="R18" s="9">
        <f>IF($A18="","",IF(OR($M18="",$M18&lt;=$L18),0,$M18-$L18))</f>
        <v/>
      </c>
      <c r="S18" s="2" t="n"/>
    </row>
    <row r="19" ht="20" customHeight="1">
      <c r="A19" s="2" t="n"/>
      <c r="B19" s="2" t="n"/>
      <c r="C19" s="2" t="n"/>
      <c r="D19" s="2" t="n"/>
      <c r="E19" s="3" t="n"/>
      <c r="F19" s="2" t="n"/>
      <c r="G19" s="2" t="n"/>
      <c r="H19" s="3" t="n"/>
      <c r="I19" s="30" t="n"/>
      <c r="J19" s="5" t="n"/>
      <c r="K19" s="33">
        <f>IF($A19="","",IF($H19=1,MIN($I19*$J19,519),MIN($I19*$J19,519+($H19-1)*95)))</f>
        <v/>
      </c>
      <c r="L19" s="32" t="n"/>
      <c r="M19" s="32" t="n"/>
      <c r="N19" s="33">
        <f>IF($A19="","",$K19/4)</f>
        <v/>
      </c>
      <c r="O19" s="30" t="n"/>
      <c r="P19" s="33">
        <f>IF($A19="","",IF($O19="",0,$O19-$N19))</f>
        <v/>
      </c>
      <c r="Q19" s="11">
        <f>IF($A19="","",IF($O19="","Pending",IF($O19=$N19,"Received",IF($O19&lt;$N19,"Partial","Overpaid"))))</f>
        <v/>
      </c>
      <c r="R19" s="12">
        <f>IF($A19="","",IF(OR($M19="",$M19&lt;=$L19),0,$M19-$L19))</f>
        <v/>
      </c>
      <c r="S19" s="2" t="n"/>
    </row>
    <row r="20" ht="20" customHeight="1">
      <c r="A20" s="2" t="n"/>
      <c r="B20" s="2" t="n"/>
      <c r="C20" s="2" t="n"/>
      <c r="D20" s="2" t="n"/>
      <c r="E20" s="3" t="n"/>
      <c r="F20" s="2" t="n"/>
      <c r="G20" s="2" t="n"/>
      <c r="H20" s="3" t="n"/>
      <c r="I20" s="30" t="n"/>
      <c r="J20" s="5" t="n"/>
      <c r="K20" s="31">
        <f>IF($A20="","",IF($H20=1,MIN($I20*$J20,519),MIN($I20*$J20,519+($H20-1)*95)))</f>
        <v/>
      </c>
      <c r="L20" s="32" t="n"/>
      <c r="M20" s="32" t="n"/>
      <c r="N20" s="31">
        <f>IF($A20="","",$K20/4)</f>
        <v/>
      </c>
      <c r="O20" s="30" t="n"/>
      <c r="P20" s="31">
        <f>IF($A20="","",IF($O20="",0,$O20-$N20))</f>
        <v/>
      </c>
      <c r="Q20" s="8">
        <f>IF($A20="","",IF($O20="","Pending",IF($O20=$N20,"Received",IF($O20&lt;$N20,"Partial","Overpaid"))))</f>
        <v/>
      </c>
      <c r="R20" s="9">
        <f>IF($A20="","",IF(OR($M20="",$M20&lt;=$L20),0,$M20-$L20))</f>
        <v/>
      </c>
      <c r="S20" s="2" t="n"/>
    </row>
    <row r="21" ht="20" customHeight="1">
      <c r="A21" s="2" t="n"/>
      <c r="B21" s="2" t="n"/>
      <c r="C21" s="2" t="n"/>
      <c r="D21" s="2" t="n"/>
      <c r="E21" s="3" t="n"/>
      <c r="F21" s="2" t="n"/>
      <c r="G21" s="2" t="n"/>
      <c r="H21" s="3" t="n"/>
      <c r="I21" s="30" t="n"/>
      <c r="J21" s="5" t="n"/>
      <c r="K21" s="33">
        <f>IF($A21="","",IF($H21=1,MIN($I21*$J21,519),MIN($I21*$J21,519+($H21-1)*95)))</f>
        <v/>
      </c>
      <c r="L21" s="32" t="n"/>
      <c r="M21" s="32" t="n"/>
      <c r="N21" s="33">
        <f>IF($A21="","",$K21/4)</f>
        <v/>
      </c>
      <c r="O21" s="30" t="n"/>
      <c r="P21" s="33">
        <f>IF($A21="","",IF($O21="",0,$O21-$N21))</f>
        <v/>
      </c>
      <c r="Q21" s="11">
        <f>IF($A21="","",IF($O21="","Pending",IF($O21=$N21,"Received",IF($O21&lt;$N21,"Partial","Overpaid"))))</f>
        <v/>
      </c>
      <c r="R21" s="12">
        <f>IF($A21="","",IF(OR($M21="",$M21&lt;=$L21),0,$M21-$L21))</f>
        <v/>
      </c>
      <c r="S21" s="2" t="n"/>
    </row>
    <row r="22" ht="20" customHeight="1">
      <c r="A22" s="2" t="n"/>
      <c r="B22" s="2" t="n"/>
      <c r="C22" s="2" t="n"/>
      <c r="D22" s="2" t="n"/>
      <c r="E22" s="3" t="n"/>
      <c r="F22" s="2" t="n"/>
      <c r="G22" s="2" t="n"/>
      <c r="H22" s="3" t="n"/>
      <c r="I22" s="30" t="n"/>
      <c r="J22" s="5" t="n"/>
      <c r="K22" s="31">
        <f>IF($A22="","",IF($H22=1,MIN($I22*$J22,519),MIN($I22*$J22,519+($H22-1)*95)))</f>
        <v/>
      </c>
      <c r="L22" s="32" t="n"/>
      <c r="M22" s="32" t="n"/>
      <c r="N22" s="31">
        <f>IF($A22="","",$K22/4)</f>
        <v/>
      </c>
      <c r="O22" s="30" t="n"/>
      <c r="P22" s="31">
        <f>IF($A22="","",IF($O22="",0,$O22-$N22))</f>
        <v/>
      </c>
      <c r="Q22" s="8">
        <f>IF($A22="","",IF($O22="","Pending",IF($O22=$N22,"Received",IF($O22&lt;$N22,"Partial","Overpaid"))))</f>
        <v/>
      </c>
      <c r="R22" s="9">
        <f>IF($A22="","",IF(OR($M22="",$M22&lt;=$L22),0,$M22-$L22))</f>
        <v/>
      </c>
      <c r="S22" s="2" t="n"/>
    </row>
    <row r="23" ht="20" customHeight="1">
      <c r="A23" s="2" t="n"/>
      <c r="B23" s="2" t="n"/>
      <c r="C23" s="2" t="n"/>
      <c r="D23" s="2" t="n"/>
      <c r="E23" s="3" t="n"/>
      <c r="F23" s="2" t="n"/>
      <c r="G23" s="2" t="n"/>
      <c r="H23" s="3" t="n"/>
      <c r="I23" s="30" t="n"/>
      <c r="J23" s="5" t="n"/>
      <c r="K23" s="33">
        <f>IF($A23="","",IF($H23=1,MIN($I23*$J23,519),MIN($I23*$J23,519+($H23-1)*95)))</f>
        <v/>
      </c>
      <c r="L23" s="32" t="n"/>
      <c r="M23" s="32" t="n"/>
      <c r="N23" s="33">
        <f>IF($A23="","",$K23/4)</f>
        <v/>
      </c>
      <c r="O23" s="30" t="n"/>
      <c r="P23" s="33">
        <f>IF($A23="","",IF($O23="",0,$O23-$N23))</f>
        <v/>
      </c>
      <c r="Q23" s="11">
        <f>IF($A23="","",IF($O23="","Pending",IF($O23=$N23,"Received",IF($O23&lt;$N23,"Partial","Overpaid"))))</f>
        <v/>
      </c>
      <c r="R23" s="12">
        <f>IF($A23="","",IF(OR($M23="",$M23&lt;=$L23),0,$M23-$L23))</f>
        <v/>
      </c>
      <c r="S23" s="2" t="n"/>
    </row>
    <row r="24" ht="20" customHeight="1">
      <c r="A24" s="2" t="n"/>
      <c r="B24" s="2" t="n"/>
      <c r="C24" s="2" t="n"/>
      <c r="D24" s="2" t="n"/>
      <c r="E24" s="3" t="n"/>
      <c r="F24" s="2" t="n"/>
      <c r="G24" s="2" t="n"/>
      <c r="H24" s="3" t="n"/>
      <c r="I24" s="30" t="n"/>
      <c r="J24" s="5" t="n"/>
      <c r="K24" s="31">
        <f>IF($A24="","",IF($H24=1,MIN($I24*$J24,519),MIN($I24*$J24,519+($H24-1)*95)))</f>
        <v/>
      </c>
      <c r="L24" s="32" t="n"/>
      <c r="M24" s="32" t="n"/>
      <c r="N24" s="31">
        <f>IF($A24="","",$K24/4)</f>
        <v/>
      </c>
      <c r="O24" s="30" t="n"/>
      <c r="P24" s="31">
        <f>IF($A24="","",IF($O24="",0,$O24-$N24))</f>
        <v/>
      </c>
      <c r="Q24" s="8">
        <f>IF($A24="","",IF($O24="","Pending",IF($O24=$N24,"Received",IF($O24&lt;$N24,"Partial","Overpaid"))))</f>
        <v/>
      </c>
      <c r="R24" s="9">
        <f>IF($A24="","",IF(OR($M24="",$M24&lt;=$L24),0,$M24-$L24))</f>
        <v/>
      </c>
      <c r="S24" s="2" t="n"/>
    </row>
    <row r="25" ht="20" customHeight="1">
      <c r="A25" s="2" t="n"/>
      <c r="B25" s="2" t="n"/>
      <c r="C25" s="2" t="n"/>
      <c r="D25" s="2" t="n"/>
      <c r="E25" s="3" t="n"/>
      <c r="F25" s="2" t="n"/>
      <c r="G25" s="2" t="n"/>
      <c r="H25" s="3" t="n"/>
      <c r="I25" s="30" t="n"/>
      <c r="J25" s="5" t="n"/>
      <c r="K25" s="33">
        <f>IF($A25="","",IF($H25=1,MIN($I25*$J25,519),MIN($I25*$J25,519+($H25-1)*95)))</f>
        <v/>
      </c>
      <c r="L25" s="32" t="n"/>
      <c r="M25" s="32" t="n"/>
      <c r="N25" s="33">
        <f>IF($A25="","",$K25/4)</f>
        <v/>
      </c>
      <c r="O25" s="30" t="n"/>
      <c r="P25" s="33">
        <f>IF($A25="","",IF($O25="",0,$O25-$N25))</f>
        <v/>
      </c>
      <c r="Q25" s="11">
        <f>IF($A25="","",IF($O25="","Pending",IF($O25=$N25,"Received",IF($O25&lt;$N25,"Partial","Overpaid"))))</f>
        <v/>
      </c>
      <c r="R25" s="12">
        <f>IF($A25="","",IF(OR($M25="",$M25&lt;=$L25),0,$M25-$L25))</f>
        <v/>
      </c>
      <c r="S25" s="2" t="n"/>
    </row>
    <row r="26" ht="20" customHeight="1">
      <c r="A26" s="2" t="n"/>
      <c r="B26" s="2" t="n"/>
      <c r="C26" s="2" t="n"/>
      <c r="D26" s="2" t="n"/>
      <c r="E26" s="3" t="n"/>
      <c r="F26" s="2" t="n"/>
      <c r="G26" s="2" t="n"/>
      <c r="H26" s="3" t="n"/>
      <c r="I26" s="30" t="n"/>
      <c r="J26" s="5" t="n"/>
      <c r="K26" s="31">
        <f>IF($A26="","",IF($H26=1,MIN($I26*$J26,519),MIN($I26*$J26,519+($H26-1)*95)))</f>
        <v/>
      </c>
      <c r="L26" s="32" t="n"/>
      <c r="M26" s="32" t="n"/>
      <c r="N26" s="31">
        <f>IF($A26="","",$K26/4)</f>
        <v/>
      </c>
      <c r="O26" s="30" t="n"/>
      <c r="P26" s="31">
        <f>IF($A26="","",IF($O26="",0,$O26-$N26))</f>
        <v/>
      </c>
      <c r="Q26" s="8">
        <f>IF($A26="","",IF($O26="","Pending",IF($O26=$N26,"Received",IF($O26&lt;$N26,"Partial","Overpaid"))))</f>
        <v/>
      </c>
      <c r="R26" s="9">
        <f>IF($A26="","",IF(OR($M26="",$M26&lt;=$L26),0,$M26-$L26))</f>
        <v/>
      </c>
      <c r="S26" s="2" t="n"/>
    </row>
    <row r="27" ht="20" customHeight="1">
      <c r="A27" s="2" t="n"/>
      <c r="B27" s="2" t="n"/>
      <c r="C27" s="2" t="n"/>
      <c r="D27" s="2" t="n"/>
      <c r="E27" s="3" t="n"/>
      <c r="F27" s="2" t="n"/>
      <c r="G27" s="2" t="n"/>
      <c r="H27" s="3" t="n"/>
      <c r="I27" s="30" t="n"/>
      <c r="J27" s="5" t="n"/>
      <c r="K27" s="33">
        <f>IF($A27="","",IF($H27=1,MIN($I27*$J27,519),MIN($I27*$J27,519+($H27-1)*95)))</f>
        <v/>
      </c>
      <c r="L27" s="32" t="n"/>
      <c r="M27" s="32" t="n"/>
      <c r="N27" s="33">
        <f>IF($A27="","",$K27/4)</f>
        <v/>
      </c>
      <c r="O27" s="30" t="n"/>
      <c r="P27" s="33">
        <f>IF($A27="","",IF($O27="",0,$O27-$N27))</f>
        <v/>
      </c>
      <c r="Q27" s="11">
        <f>IF($A27="","",IF($O27="","Pending",IF($O27=$N27,"Received",IF($O27&lt;$N27,"Partial","Overpaid"))))</f>
        <v/>
      </c>
      <c r="R27" s="12">
        <f>IF($A27="","",IF(OR($M27="",$M27&lt;=$L27),0,$M27-$L27))</f>
        <v/>
      </c>
      <c r="S27" s="2" t="n"/>
    </row>
    <row r="28" ht="20" customHeight="1">
      <c r="A28" s="2" t="n"/>
      <c r="B28" s="2" t="n"/>
      <c r="C28" s="2" t="n"/>
      <c r="D28" s="2" t="n"/>
      <c r="E28" s="3" t="n"/>
      <c r="F28" s="2" t="n"/>
      <c r="G28" s="2" t="n"/>
      <c r="H28" s="3" t="n"/>
      <c r="I28" s="30" t="n"/>
      <c r="J28" s="5" t="n"/>
      <c r="K28" s="31">
        <f>IF($A28="","",IF($H28=1,MIN($I28*$J28,519),MIN($I28*$J28,519+($H28-1)*95)))</f>
        <v/>
      </c>
      <c r="L28" s="32" t="n"/>
      <c r="M28" s="32" t="n"/>
      <c r="N28" s="31">
        <f>IF($A28="","",$K28/4)</f>
        <v/>
      </c>
      <c r="O28" s="30" t="n"/>
      <c r="P28" s="31">
        <f>IF($A28="","",IF($O28="",0,$O28-$N28))</f>
        <v/>
      </c>
      <c r="Q28" s="8">
        <f>IF($A28="","",IF($O28="","Pending",IF($O28=$N28,"Received",IF($O28&lt;$N28,"Partial","Overpaid"))))</f>
        <v/>
      </c>
      <c r="R28" s="9">
        <f>IF($A28="","",IF(OR($M28="",$M28&lt;=$L28),0,$M28-$L28))</f>
        <v/>
      </c>
      <c r="S28" s="2" t="n"/>
    </row>
    <row r="29" ht="20" customHeight="1">
      <c r="A29" s="2" t="n"/>
      <c r="B29" s="2" t="n"/>
      <c r="C29" s="2" t="n"/>
      <c r="D29" s="2" t="n"/>
      <c r="E29" s="3" t="n"/>
      <c r="F29" s="2" t="n"/>
      <c r="G29" s="2" t="n"/>
      <c r="H29" s="3" t="n"/>
      <c r="I29" s="30" t="n"/>
      <c r="J29" s="5" t="n"/>
      <c r="K29" s="33">
        <f>IF($A29="","",IF($H29=1,MIN($I29*$J29,519),MIN($I29*$J29,519+($H29-1)*95)))</f>
        <v/>
      </c>
      <c r="L29" s="32" t="n"/>
      <c r="M29" s="32" t="n"/>
      <c r="N29" s="33">
        <f>IF($A29="","",$K29/4)</f>
        <v/>
      </c>
      <c r="O29" s="30" t="n"/>
      <c r="P29" s="33">
        <f>IF($A29="","",IF($O29="",0,$O29-$N29))</f>
        <v/>
      </c>
      <c r="Q29" s="11">
        <f>IF($A29="","",IF($O29="","Pending",IF($O29=$N29,"Received",IF($O29&lt;$N29,"Partial","Overpaid"))))</f>
        <v/>
      </c>
      <c r="R29" s="12">
        <f>IF($A29="","",IF(OR($M29="",$M29&lt;=$L29),0,$M29-$L29))</f>
        <v/>
      </c>
      <c r="S29" s="2" t="n"/>
    </row>
    <row r="30" ht="20" customHeight="1">
      <c r="A30" s="2" t="n"/>
      <c r="B30" s="2" t="n"/>
      <c r="C30" s="2" t="n"/>
      <c r="D30" s="2" t="n"/>
      <c r="E30" s="3" t="n"/>
      <c r="F30" s="2" t="n"/>
      <c r="G30" s="2" t="n"/>
      <c r="H30" s="3" t="n"/>
      <c r="I30" s="30" t="n"/>
      <c r="J30" s="5" t="n"/>
      <c r="K30" s="31">
        <f>IF($A30="","",IF($H30=1,MIN($I30*$J30,519),MIN($I30*$J30,519+($H30-1)*95)))</f>
        <v/>
      </c>
      <c r="L30" s="32" t="n"/>
      <c r="M30" s="32" t="n"/>
      <c r="N30" s="31">
        <f>IF($A30="","",$K30/4)</f>
        <v/>
      </c>
      <c r="O30" s="30" t="n"/>
      <c r="P30" s="31">
        <f>IF($A30="","",IF($O30="",0,$O30-$N30))</f>
        <v/>
      </c>
      <c r="Q30" s="8">
        <f>IF($A30="","",IF($O30="","Pending",IF($O30=$N30,"Received",IF($O30&lt;$N30,"Partial","Overpaid"))))</f>
        <v/>
      </c>
      <c r="R30" s="9">
        <f>IF($A30="","",IF(OR($M30="",$M30&lt;=$L30),0,$M30-$L30))</f>
        <v/>
      </c>
      <c r="S30" s="2" t="n"/>
    </row>
    <row r="31" ht="20" customHeight="1">
      <c r="A31" s="2" t="n"/>
      <c r="B31" s="2" t="n"/>
      <c r="C31" s="2" t="n"/>
      <c r="D31" s="2" t="n"/>
      <c r="E31" s="3" t="n"/>
      <c r="F31" s="2" t="n"/>
      <c r="G31" s="2" t="n"/>
      <c r="H31" s="3" t="n"/>
      <c r="I31" s="30" t="n"/>
      <c r="J31" s="5" t="n"/>
      <c r="K31" s="33">
        <f>IF($A31="","",IF($H31=1,MIN($I31*$J31,519),MIN($I31*$J31,519+($H31-1)*95)))</f>
        <v/>
      </c>
      <c r="L31" s="32" t="n"/>
      <c r="M31" s="32" t="n"/>
      <c r="N31" s="33">
        <f>IF($A31="","",$K31/4)</f>
        <v/>
      </c>
      <c r="O31" s="30" t="n"/>
      <c r="P31" s="33">
        <f>IF($A31="","",IF($O31="",0,$O31-$N31))</f>
        <v/>
      </c>
      <c r="Q31" s="11">
        <f>IF($A31="","",IF($O31="","Pending",IF($O31=$N31,"Received",IF($O31&lt;$N31,"Partial","Overpaid"))))</f>
        <v/>
      </c>
      <c r="R31" s="12">
        <f>IF($A31="","",IF(OR($M31="",$M31&lt;=$L31),0,$M31-$L31))</f>
        <v/>
      </c>
      <c r="S31" s="2" t="n"/>
    </row>
    <row r="32" ht="20" customHeight="1">
      <c r="A32" s="2" t="n"/>
      <c r="B32" s="2" t="n"/>
      <c r="C32" s="2" t="n"/>
      <c r="D32" s="2" t="n"/>
      <c r="E32" s="3" t="n"/>
      <c r="F32" s="2" t="n"/>
      <c r="G32" s="2" t="n"/>
      <c r="H32" s="3" t="n"/>
      <c r="I32" s="30" t="n"/>
      <c r="J32" s="5" t="n"/>
      <c r="K32" s="31">
        <f>IF($A32="","",IF($H32=1,MIN($I32*$J32,519),MIN($I32*$J32,519+($H32-1)*95)))</f>
        <v/>
      </c>
      <c r="L32" s="32" t="n"/>
      <c r="M32" s="32" t="n"/>
      <c r="N32" s="31">
        <f>IF($A32="","",$K32/4)</f>
        <v/>
      </c>
      <c r="O32" s="30" t="n"/>
      <c r="P32" s="31">
        <f>IF($A32="","",IF($O32="",0,$O32-$N32))</f>
        <v/>
      </c>
      <c r="Q32" s="8">
        <f>IF($A32="","",IF($O32="","Pending",IF($O32=$N32,"Received",IF($O32&lt;$N32,"Partial","Overpaid"))))</f>
        <v/>
      </c>
      <c r="R32" s="9">
        <f>IF($A32="","",IF(OR($M32="",$M32&lt;=$L32),0,$M32-$L32))</f>
        <v/>
      </c>
      <c r="S32" s="2" t="n"/>
    </row>
    <row r="33" ht="20" customHeight="1">
      <c r="A33" s="2" t="n"/>
      <c r="B33" s="2" t="n"/>
      <c r="C33" s="2" t="n"/>
      <c r="D33" s="2" t="n"/>
      <c r="E33" s="3" t="n"/>
      <c r="F33" s="2" t="n"/>
      <c r="G33" s="2" t="n"/>
      <c r="H33" s="3" t="n"/>
      <c r="I33" s="30" t="n"/>
      <c r="J33" s="5" t="n"/>
      <c r="K33" s="33">
        <f>IF($A33="","",IF($H33=1,MIN($I33*$J33,519),MIN($I33*$J33,519+($H33-1)*95)))</f>
        <v/>
      </c>
      <c r="L33" s="32" t="n"/>
      <c r="M33" s="32" t="n"/>
      <c r="N33" s="33">
        <f>IF($A33="","",$K33/4)</f>
        <v/>
      </c>
      <c r="O33" s="30" t="n"/>
      <c r="P33" s="33">
        <f>IF($A33="","",IF($O33="",0,$O33-$N33))</f>
        <v/>
      </c>
      <c r="Q33" s="11">
        <f>IF($A33="","",IF($O33="","Pending",IF($O33=$N33,"Received",IF($O33&lt;$N33,"Partial","Overpaid"))))</f>
        <v/>
      </c>
      <c r="R33" s="12">
        <f>IF($A33="","",IF(OR($M33="",$M33&lt;=$L33),0,$M33-$L33))</f>
        <v/>
      </c>
      <c r="S33" s="2" t="n"/>
    </row>
    <row r="34" ht="20" customHeight="1">
      <c r="A34" s="2" t="n"/>
      <c r="B34" s="2" t="n"/>
      <c r="C34" s="2" t="n"/>
      <c r="D34" s="2" t="n"/>
      <c r="E34" s="3" t="n"/>
      <c r="F34" s="2" t="n"/>
      <c r="G34" s="2" t="n"/>
      <c r="H34" s="3" t="n"/>
      <c r="I34" s="30" t="n"/>
      <c r="J34" s="5" t="n"/>
      <c r="K34" s="31">
        <f>IF($A34="","",IF($H34=1,MIN($I34*$J34,519),MIN($I34*$J34,519+($H34-1)*95)))</f>
        <v/>
      </c>
      <c r="L34" s="32" t="n"/>
      <c r="M34" s="32" t="n"/>
      <c r="N34" s="31">
        <f>IF($A34="","",$K34/4)</f>
        <v/>
      </c>
      <c r="O34" s="30" t="n"/>
      <c r="P34" s="31">
        <f>IF($A34="","",IF($O34="",0,$O34-$N34))</f>
        <v/>
      </c>
      <c r="Q34" s="8">
        <f>IF($A34="","",IF($O34="","Pending",IF($O34=$N34,"Received",IF($O34&lt;$N34,"Partial","Overpaid"))))</f>
        <v/>
      </c>
      <c r="R34" s="9">
        <f>IF($A34="","",IF(OR($M34="",$M34&lt;=$L34),0,$M34-$L34))</f>
        <v/>
      </c>
      <c r="S34" s="2" t="n"/>
    </row>
    <row r="35" ht="20" customHeight="1">
      <c r="A35" s="2" t="n"/>
      <c r="B35" s="2" t="n"/>
      <c r="C35" s="2" t="n"/>
      <c r="D35" s="2" t="n"/>
      <c r="E35" s="3" t="n"/>
      <c r="F35" s="2" t="n"/>
      <c r="G35" s="2" t="n"/>
      <c r="H35" s="3" t="n"/>
      <c r="I35" s="30" t="n"/>
      <c r="J35" s="5" t="n"/>
      <c r="K35" s="33">
        <f>IF($A35="","",IF($H35=1,MIN($I35*$J35,519),MIN($I35*$J35,519+($H35-1)*95)))</f>
        <v/>
      </c>
      <c r="L35" s="32" t="n"/>
      <c r="M35" s="32" t="n"/>
      <c r="N35" s="33">
        <f>IF($A35="","",$K35/4)</f>
        <v/>
      </c>
      <c r="O35" s="30" t="n"/>
      <c r="P35" s="33">
        <f>IF($A35="","",IF($O35="",0,$O35-$N35))</f>
        <v/>
      </c>
      <c r="Q35" s="11">
        <f>IF($A35="","",IF($O35="","Pending",IF($O35=$N35,"Received",IF($O35&lt;$N35,"Partial","Overpaid"))))</f>
        <v/>
      </c>
      <c r="R35" s="12">
        <f>IF($A35="","",IF(OR($M35="",$M35&lt;=$L35),0,$M35-$L35))</f>
        <v/>
      </c>
      <c r="S35" s="2" t="n"/>
    </row>
    <row r="36" ht="20" customHeight="1">
      <c r="A36" s="2" t="n"/>
      <c r="B36" s="2" t="n"/>
      <c r="C36" s="2" t="n"/>
      <c r="D36" s="2" t="n"/>
      <c r="E36" s="3" t="n"/>
      <c r="F36" s="2" t="n"/>
      <c r="G36" s="2" t="n"/>
      <c r="H36" s="3" t="n"/>
      <c r="I36" s="30" t="n"/>
      <c r="J36" s="5" t="n"/>
      <c r="K36" s="31">
        <f>IF($A36="","",IF($H36=1,MIN($I36*$J36,519),MIN($I36*$J36,519+($H36-1)*95)))</f>
        <v/>
      </c>
      <c r="L36" s="32" t="n"/>
      <c r="M36" s="32" t="n"/>
      <c r="N36" s="31">
        <f>IF($A36="","",$K36/4)</f>
        <v/>
      </c>
      <c r="O36" s="30" t="n"/>
      <c r="P36" s="31">
        <f>IF($A36="","",IF($O36="",0,$O36-$N36))</f>
        <v/>
      </c>
      <c r="Q36" s="8">
        <f>IF($A36="","",IF($O36="","Pending",IF($O36=$N36,"Received",IF($O36&lt;$N36,"Partial","Overpaid"))))</f>
        <v/>
      </c>
      <c r="R36" s="9">
        <f>IF($A36="","",IF(OR($M36="",$M36&lt;=$L36),0,$M36-$L36))</f>
        <v/>
      </c>
      <c r="S36" s="2" t="n"/>
    </row>
    <row r="37" ht="20" customHeight="1">
      <c r="A37" s="2" t="n"/>
      <c r="B37" s="2" t="n"/>
      <c r="C37" s="2" t="n"/>
      <c r="D37" s="2" t="n"/>
      <c r="E37" s="3" t="n"/>
      <c r="F37" s="2" t="n"/>
      <c r="G37" s="2" t="n"/>
      <c r="H37" s="3" t="n"/>
      <c r="I37" s="30" t="n"/>
      <c r="J37" s="5" t="n"/>
      <c r="K37" s="33">
        <f>IF($A37="","",IF($H37=1,MIN($I37*$J37,519),MIN($I37*$J37,519+($H37-1)*95)))</f>
        <v/>
      </c>
      <c r="L37" s="32" t="n"/>
      <c r="M37" s="32" t="n"/>
      <c r="N37" s="33">
        <f>IF($A37="","",$K37/4)</f>
        <v/>
      </c>
      <c r="O37" s="30" t="n"/>
      <c r="P37" s="33">
        <f>IF($A37="","",IF($O37="",0,$O37-$N37))</f>
        <v/>
      </c>
      <c r="Q37" s="11">
        <f>IF($A37="","",IF($O37="","Pending",IF($O37=$N37,"Received",IF($O37&lt;$N37,"Partial","Overpaid"))))</f>
        <v/>
      </c>
      <c r="R37" s="12">
        <f>IF($A37="","",IF(OR($M37="",$M37&lt;=$L37),0,$M37-$L37))</f>
        <v/>
      </c>
      <c r="S37" s="2" t="n"/>
    </row>
    <row r="38" ht="20" customHeight="1">
      <c r="A38" s="2" t="n"/>
      <c r="B38" s="2" t="n"/>
      <c r="C38" s="2" t="n"/>
      <c r="D38" s="2" t="n"/>
      <c r="E38" s="3" t="n"/>
      <c r="F38" s="2" t="n"/>
      <c r="G38" s="2" t="n"/>
      <c r="H38" s="3" t="n"/>
      <c r="I38" s="30" t="n"/>
      <c r="J38" s="5" t="n"/>
      <c r="K38" s="31">
        <f>IF($A38="","",IF($H38=1,MIN($I38*$J38,519),MIN($I38*$J38,519+($H38-1)*95)))</f>
        <v/>
      </c>
      <c r="L38" s="32" t="n"/>
      <c r="M38" s="32" t="n"/>
      <c r="N38" s="31">
        <f>IF($A38="","",$K38/4)</f>
        <v/>
      </c>
      <c r="O38" s="30" t="n"/>
      <c r="P38" s="31">
        <f>IF($A38="","",IF($O38="",0,$O38-$N38))</f>
        <v/>
      </c>
      <c r="Q38" s="8">
        <f>IF($A38="","",IF($O38="","Pending",IF($O38=$N38,"Received",IF($O38&lt;$N38,"Partial","Overpaid"))))</f>
        <v/>
      </c>
      <c r="R38" s="9">
        <f>IF($A38="","",IF(OR($M38="",$M38&lt;=$L38),0,$M38-$L38))</f>
        <v/>
      </c>
      <c r="S38" s="2" t="n"/>
    </row>
    <row r="39" ht="20" customHeight="1">
      <c r="A39" s="2" t="n"/>
      <c r="B39" s="2" t="n"/>
      <c r="C39" s="2" t="n"/>
      <c r="D39" s="2" t="n"/>
      <c r="E39" s="3" t="n"/>
      <c r="F39" s="2" t="n"/>
      <c r="G39" s="2" t="n"/>
      <c r="H39" s="3" t="n"/>
      <c r="I39" s="30" t="n"/>
      <c r="J39" s="5" t="n"/>
      <c r="K39" s="33">
        <f>IF($A39="","",IF($H39=1,MIN($I39*$J39,519),MIN($I39*$J39,519+($H39-1)*95)))</f>
        <v/>
      </c>
      <c r="L39" s="32" t="n"/>
      <c r="M39" s="32" t="n"/>
      <c r="N39" s="33">
        <f>IF($A39="","",$K39/4)</f>
        <v/>
      </c>
      <c r="O39" s="30" t="n"/>
      <c r="P39" s="33">
        <f>IF($A39="","",IF($O39="",0,$O39-$N39))</f>
        <v/>
      </c>
      <c r="Q39" s="11">
        <f>IF($A39="","",IF($O39="","Pending",IF($O39=$N39,"Received",IF($O39&lt;$N39,"Partial","Overpaid"))))</f>
        <v/>
      </c>
      <c r="R39" s="12">
        <f>IF($A39="","",IF(OR($M39="",$M39&lt;=$L39),0,$M39-$L39))</f>
        <v/>
      </c>
      <c r="S39" s="2" t="n"/>
    </row>
    <row r="40" ht="20" customHeight="1">
      <c r="A40" s="2" t="n"/>
      <c r="B40" s="2" t="n"/>
      <c r="C40" s="2" t="n"/>
      <c r="D40" s="2" t="n"/>
      <c r="E40" s="3" t="n"/>
      <c r="F40" s="2" t="n"/>
      <c r="G40" s="2" t="n"/>
      <c r="H40" s="3" t="n"/>
      <c r="I40" s="30" t="n"/>
      <c r="J40" s="5" t="n"/>
      <c r="K40" s="31">
        <f>IF($A40="","",IF($H40=1,MIN($I40*$J40,519),MIN($I40*$J40,519+($H40-1)*95)))</f>
        <v/>
      </c>
      <c r="L40" s="32" t="n"/>
      <c r="M40" s="32" t="n"/>
      <c r="N40" s="31">
        <f>IF($A40="","",$K40/4)</f>
        <v/>
      </c>
      <c r="O40" s="30" t="n"/>
      <c r="P40" s="31">
        <f>IF($A40="","",IF($O40="",0,$O40-$N40))</f>
        <v/>
      </c>
      <c r="Q40" s="8">
        <f>IF($A40="","",IF($O40="","Pending",IF($O40=$N40,"Received",IF($O40&lt;$N40,"Partial","Overpaid"))))</f>
        <v/>
      </c>
      <c r="R40" s="9">
        <f>IF($A40="","",IF(OR($M40="",$M40&lt;=$L40),0,$M40-$L40))</f>
        <v/>
      </c>
      <c r="S40" s="2" t="n"/>
    </row>
    <row r="41" ht="20" customHeight="1">
      <c r="A41" s="2" t="n"/>
      <c r="B41" s="2" t="n"/>
      <c r="C41" s="2" t="n"/>
      <c r="D41" s="2" t="n"/>
      <c r="E41" s="3" t="n"/>
      <c r="F41" s="2" t="n"/>
      <c r="G41" s="2" t="n"/>
      <c r="H41" s="3" t="n"/>
      <c r="I41" s="30" t="n"/>
      <c r="J41" s="5" t="n"/>
      <c r="K41" s="33">
        <f>IF($A41="","",IF($H41=1,MIN($I41*$J41,519),MIN($I41*$J41,519+($H41-1)*95)))</f>
        <v/>
      </c>
      <c r="L41" s="32" t="n"/>
      <c r="M41" s="32" t="n"/>
      <c r="N41" s="33">
        <f>IF($A41="","",$K41/4)</f>
        <v/>
      </c>
      <c r="O41" s="30" t="n"/>
      <c r="P41" s="33">
        <f>IF($A41="","",IF($O41="",0,$O41-$N41))</f>
        <v/>
      </c>
      <c r="Q41" s="11">
        <f>IF($A41="","",IF($O41="","Pending",IF($O41=$N41,"Received",IF($O41&lt;$N41,"Partial","Overpaid"))))</f>
        <v/>
      </c>
      <c r="R41" s="12">
        <f>IF($A41="","",IF(OR($M41="",$M41&lt;=$L41),0,$M41-$L41))</f>
        <v/>
      </c>
      <c r="S41" s="2" t="n"/>
    </row>
    <row r="42" ht="20" customHeight="1">
      <c r="A42" s="2" t="n"/>
      <c r="B42" s="2" t="n"/>
      <c r="C42" s="2" t="n"/>
      <c r="D42" s="2" t="n"/>
      <c r="E42" s="3" t="n"/>
      <c r="F42" s="2" t="n"/>
      <c r="G42" s="2" t="n"/>
      <c r="H42" s="3" t="n"/>
      <c r="I42" s="30" t="n"/>
      <c r="J42" s="5" t="n"/>
      <c r="K42" s="31">
        <f>IF($A42="","",IF($H42=1,MIN($I42*$J42,519),MIN($I42*$J42,519+($H42-1)*95)))</f>
        <v/>
      </c>
      <c r="L42" s="32" t="n"/>
      <c r="M42" s="32" t="n"/>
      <c r="N42" s="31">
        <f>IF($A42="","",$K42/4)</f>
        <v/>
      </c>
      <c r="O42" s="30" t="n"/>
      <c r="P42" s="31">
        <f>IF($A42="","",IF($O42="",0,$O42-$N42))</f>
        <v/>
      </c>
      <c r="Q42" s="8">
        <f>IF($A42="","",IF($O42="","Pending",IF($O42=$N42,"Received",IF($O42&lt;$N42,"Partial","Overpaid"))))</f>
        <v/>
      </c>
      <c r="R42" s="9">
        <f>IF($A42="","",IF(OR($M42="",$M42&lt;=$L42),0,$M42-$L42))</f>
        <v/>
      </c>
      <c r="S42" s="2" t="n"/>
    </row>
    <row r="43" ht="20" customHeight="1">
      <c r="A43" s="2" t="n"/>
      <c r="B43" s="2" t="n"/>
      <c r="C43" s="2" t="n"/>
      <c r="D43" s="2" t="n"/>
      <c r="E43" s="3" t="n"/>
      <c r="F43" s="2" t="n"/>
      <c r="G43" s="2" t="n"/>
      <c r="H43" s="3" t="n"/>
      <c r="I43" s="30" t="n"/>
      <c r="J43" s="5" t="n"/>
      <c r="K43" s="33">
        <f>IF($A43="","",IF($H43=1,MIN($I43*$J43,519),MIN($I43*$J43,519+($H43-1)*95)))</f>
        <v/>
      </c>
      <c r="L43" s="32" t="n"/>
      <c r="M43" s="32" t="n"/>
      <c r="N43" s="33">
        <f>IF($A43="","",$K43/4)</f>
        <v/>
      </c>
      <c r="O43" s="30" t="n"/>
      <c r="P43" s="33">
        <f>IF($A43="","",IF($O43="",0,$O43-$N43))</f>
        <v/>
      </c>
      <c r="Q43" s="11">
        <f>IF($A43="","",IF($O43="","Pending",IF($O43=$N43,"Received",IF($O43&lt;$N43,"Partial","Overpaid"))))</f>
        <v/>
      </c>
      <c r="R43" s="12">
        <f>IF($A43="","",IF(OR($M43="",$M43&lt;=$L43),0,$M43-$L43))</f>
        <v/>
      </c>
      <c r="S43" s="2" t="n"/>
    </row>
    <row r="44" ht="20" customHeight="1">
      <c r="A44" s="2" t="n"/>
      <c r="B44" s="2" t="n"/>
      <c r="C44" s="2" t="n"/>
      <c r="D44" s="2" t="n"/>
      <c r="E44" s="3" t="n"/>
      <c r="F44" s="2" t="n"/>
      <c r="G44" s="2" t="n"/>
      <c r="H44" s="3" t="n"/>
      <c r="I44" s="30" t="n"/>
      <c r="J44" s="5" t="n"/>
      <c r="K44" s="31">
        <f>IF($A44="","",IF($H44=1,MIN($I44*$J44,519),MIN($I44*$J44,519+($H44-1)*95)))</f>
        <v/>
      </c>
      <c r="L44" s="32" t="n"/>
      <c r="M44" s="32" t="n"/>
      <c r="N44" s="31">
        <f>IF($A44="","",$K44/4)</f>
        <v/>
      </c>
      <c r="O44" s="30" t="n"/>
      <c r="P44" s="31">
        <f>IF($A44="","",IF($O44="",0,$O44-$N44))</f>
        <v/>
      </c>
      <c r="Q44" s="8">
        <f>IF($A44="","",IF($O44="","Pending",IF($O44=$N44,"Received",IF($O44&lt;$N44,"Partial","Overpaid"))))</f>
        <v/>
      </c>
      <c r="R44" s="9">
        <f>IF($A44="","",IF(OR($M44="",$M44&lt;=$L44),0,$M44-$L44))</f>
        <v/>
      </c>
      <c r="S44" s="2" t="n"/>
    </row>
    <row r="45" ht="20" customHeight="1">
      <c r="A45" s="2" t="n"/>
      <c r="B45" s="2" t="n"/>
      <c r="C45" s="2" t="n"/>
      <c r="D45" s="2" t="n"/>
      <c r="E45" s="3" t="n"/>
      <c r="F45" s="2" t="n"/>
      <c r="G45" s="2" t="n"/>
      <c r="H45" s="3" t="n"/>
      <c r="I45" s="30" t="n"/>
      <c r="J45" s="5" t="n"/>
      <c r="K45" s="33">
        <f>IF($A45="","",IF($H45=1,MIN($I45*$J45,519),MIN($I45*$J45,519+($H45-1)*95)))</f>
        <v/>
      </c>
      <c r="L45" s="32" t="n"/>
      <c r="M45" s="32" t="n"/>
      <c r="N45" s="33">
        <f>IF($A45="","",$K45/4)</f>
        <v/>
      </c>
      <c r="O45" s="30" t="n"/>
      <c r="P45" s="33">
        <f>IF($A45="","",IF($O45="",0,$O45-$N45))</f>
        <v/>
      </c>
      <c r="Q45" s="11">
        <f>IF($A45="","",IF($O45="","Pending",IF($O45=$N45,"Received",IF($O45&lt;$N45,"Partial","Overpaid"))))</f>
        <v/>
      </c>
      <c r="R45" s="12">
        <f>IF($A45="","",IF(OR($M45="",$M45&lt;=$L45),0,$M45-$L45))</f>
        <v/>
      </c>
      <c r="S45" s="2" t="n"/>
    </row>
    <row r="46" ht="20" customHeight="1">
      <c r="A46" s="2" t="n"/>
      <c r="B46" s="2" t="n"/>
      <c r="C46" s="2" t="n"/>
      <c r="D46" s="2" t="n"/>
      <c r="E46" s="3" t="n"/>
      <c r="F46" s="2" t="n"/>
      <c r="G46" s="2" t="n"/>
      <c r="H46" s="3" t="n"/>
      <c r="I46" s="30" t="n"/>
      <c r="J46" s="5" t="n"/>
      <c r="K46" s="31">
        <f>IF($A46="","",IF($H46=1,MIN($I46*$J46,519),MIN($I46*$J46,519+($H46-1)*95)))</f>
        <v/>
      </c>
      <c r="L46" s="32" t="n"/>
      <c r="M46" s="32" t="n"/>
      <c r="N46" s="31">
        <f>IF($A46="","",$K46/4)</f>
        <v/>
      </c>
      <c r="O46" s="30" t="n"/>
      <c r="P46" s="31">
        <f>IF($A46="","",IF($O46="",0,$O46-$N46))</f>
        <v/>
      </c>
      <c r="Q46" s="8">
        <f>IF($A46="","",IF($O46="","Pending",IF($O46=$N46,"Received",IF($O46&lt;$N46,"Partial","Overpaid"))))</f>
        <v/>
      </c>
      <c r="R46" s="9">
        <f>IF($A46="","",IF(OR($M46="",$M46&lt;=$L46),0,$M46-$L46))</f>
        <v/>
      </c>
      <c r="S46" s="2" t="n"/>
    </row>
    <row r="47" ht="20" customHeight="1">
      <c r="A47" s="2" t="n"/>
      <c r="B47" s="2" t="n"/>
      <c r="C47" s="2" t="n"/>
      <c r="D47" s="2" t="n"/>
      <c r="E47" s="3" t="n"/>
      <c r="F47" s="2" t="n"/>
      <c r="G47" s="2" t="n"/>
      <c r="H47" s="3" t="n"/>
      <c r="I47" s="30" t="n"/>
      <c r="J47" s="5" t="n"/>
      <c r="K47" s="33">
        <f>IF($A47="","",IF($H47=1,MIN($I47*$J47,519),MIN($I47*$J47,519+($H47-1)*95)))</f>
        <v/>
      </c>
      <c r="L47" s="32" t="n"/>
      <c r="M47" s="32" t="n"/>
      <c r="N47" s="33">
        <f>IF($A47="","",$K47/4)</f>
        <v/>
      </c>
      <c r="O47" s="30" t="n"/>
      <c r="P47" s="33">
        <f>IF($A47="","",IF($O47="",0,$O47-$N47))</f>
        <v/>
      </c>
      <c r="Q47" s="11">
        <f>IF($A47="","",IF($O47="","Pending",IF($O47=$N47,"Received",IF($O47&lt;$N47,"Partial","Overpaid"))))</f>
        <v/>
      </c>
      <c r="R47" s="12">
        <f>IF($A47="","",IF(OR($M47="",$M47&lt;=$L47),0,$M47-$L47))</f>
        <v/>
      </c>
      <c r="S47" s="2" t="n"/>
    </row>
    <row r="48" ht="20" customHeight="1">
      <c r="A48" s="2" t="n"/>
      <c r="B48" s="2" t="n"/>
      <c r="C48" s="2" t="n"/>
      <c r="D48" s="2" t="n"/>
      <c r="E48" s="3" t="n"/>
      <c r="F48" s="2" t="n"/>
      <c r="G48" s="2" t="n"/>
      <c r="H48" s="3" t="n"/>
      <c r="I48" s="30" t="n"/>
      <c r="J48" s="5" t="n"/>
      <c r="K48" s="31">
        <f>IF($A48="","",IF($H48=1,MIN($I48*$J48,519),MIN($I48*$J48,519+($H48-1)*95)))</f>
        <v/>
      </c>
      <c r="L48" s="32" t="n"/>
      <c r="M48" s="32" t="n"/>
      <c r="N48" s="31">
        <f>IF($A48="","",$K48/4)</f>
        <v/>
      </c>
      <c r="O48" s="30" t="n"/>
      <c r="P48" s="31">
        <f>IF($A48="","",IF($O48="",0,$O48-$N48))</f>
        <v/>
      </c>
      <c r="Q48" s="8">
        <f>IF($A48="","",IF($O48="","Pending",IF($O48=$N48,"Received",IF($O48&lt;$N48,"Partial","Overpaid"))))</f>
        <v/>
      </c>
      <c r="R48" s="9">
        <f>IF($A48="","",IF(OR($M48="",$M48&lt;=$L48),0,$M48-$L48))</f>
        <v/>
      </c>
      <c r="S48" s="2" t="n"/>
    </row>
    <row r="49" ht="20" customHeight="1">
      <c r="A49" s="2" t="n"/>
      <c r="B49" s="2" t="n"/>
      <c r="C49" s="2" t="n"/>
      <c r="D49" s="2" t="n"/>
      <c r="E49" s="3" t="n"/>
      <c r="F49" s="2" t="n"/>
      <c r="G49" s="2" t="n"/>
      <c r="H49" s="3" t="n"/>
      <c r="I49" s="30" t="n"/>
      <c r="J49" s="5" t="n"/>
      <c r="K49" s="33">
        <f>IF($A49="","",IF($H49=1,MIN($I49*$J49,519),MIN($I49*$J49,519+($H49-1)*95)))</f>
        <v/>
      </c>
      <c r="L49" s="32" t="n"/>
      <c r="M49" s="32" t="n"/>
      <c r="N49" s="33">
        <f>IF($A49="","",$K49/4)</f>
        <v/>
      </c>
      <c r="O49" s="30" t="n"/>
      <c r="P49" s="33">
        <f>IF($A49="","",IF($O49="",0,$O49-$N49))</f>
        <v/>
      </c>
      <c r="Q49" s="11">
        <f>IF($A49="","",IF($O49="","Pending",IF($O49=$N49,"Received",IF($O49&lt;$N49,"Partial","Overpaid"))))</f>
        <v/>
      </c>
      <c r="R49" s="12">
        <f>IF($A49="","",IF(OR($M49="",$M49&lt;=$L49),0,$M49-$L49))</f>
        <v/>
      </c>
      <c r="S49" s="2" t="n"/>
    </row>
    <row r="50" ht="20" customHeight="1">
      <c r="A50" s="2" t="n"/>
      <c r="B50" s="2" t="n"/>
      <c r="C50" s="2" t="n"/>
      <c r="D50" s="2" t="n"/>
      <c r="E50" s="3" t="n"/>
      <c r="F50" s="2" t="n"/>
      <c r="G50" s="2" t="n"/>
      <c r="H50" s="3" t="n"/>
      <c r="I50" s="30" t="n"/>
      <c r="J50" s="5" t="n"/>
      <c r="K50" s="31">
        <f>IF($A50="","",IF($H50=1,MIN($I50*$J50,519),MIN($I50*$J50,519+($H50-1)*95)))</f>
        <v/>
      </c>
      <c r="L50" s="32" t="n"/>
      <c r="M50" s="32" t="n"/>
      <c r="N50" s="31">
        <f>IF($A50="","",$K50/4)</f>
        <v/>
      </c>
      <c r="O50" s="30" t="n"/>
      <c r="P50" s="31">
        <f>IF($A50="","",IF($O50="",0,$O50-$N50))</f>
        <v/>
      </c>
      <c r="Q50" s="8">
        <f>IF($A50="","",IF($O50="","Pending",IF($O50=$N50,"Received",IF($O50&lt;$N50,"Partial","Overpaid"))))</f>
        <v/>
      </c>
      <c r="R50" s="9">
        <f>IF($A50="","",IF(OR($M50="",$M50&lt;=$L50),0,$M50-$L50))</f>
        <v/>
      </c>
      <c r="S50" s="2" t="n"/>
    </row>
    <row r="51" ht="20" customHeight="1">
      <c r="A51" s="2" t="n"/>
      <c r="B51" s="2" t="n"/>
      <c r="C51" s="2" t="n"/>
      <c r="D51" s="2" t="n"/>
      <c r="E51" s="3" t="n"/>
      <c r="F51" s="2" t="n"/>
      <c r="G51" s="2" t="n"/>
      <c r="H51" s="3" t="n"/>
      <c r="I51" s="30" t="n"/>
      <c r="J51" s="5" t="n"/>
      <c r="K51" s="33">
        <f>IF($A51="","",IF($H51=1,MIN($I51*$J51,519),MIN($I51*$J51,519+($H51-1)*95)))</f>
        <v/>
      </c>
      <c r="L51" s="32" t="n"/>
      <c r="M51" s="32" t="n"/>
      <c r="N51" s="33">
        <f>IF($A51="","",$K51/4)</f>
        <v/>
      </c>
      <c r="O51" s="30" t="n"/>
      <c r="P51" s="33">
        <f>IF($A51="","",IF($O51="",0,$O51-$N51))</f>
        <v/>
      </c>
      <c r="Q51" s="11">
        <f>IF($A51="","",IF($O51="","Pending",IF($O51=$N51,"Received",IF($O51&lt;$N51,"Partial","Overpaid"))))</f>
        <v/>
      </c>
      <c r="R51" s="12">
        <f>IF($A51="","",IF(OR($M51="",$M51&lt;=$L51),0,$M51-$L51))</f>
        <v/>
      </c>
      <c r="S51" s="2" t="n"/>
    </row>
    <row r="52" ht="20" customHeight="1">
      <c r="A52" s="2" t="n"/>
      <c r="B52" s="2" t="n"/>
      <c r="C52" s="2" t="n"/>
      <c r="D52" s="2" t="n"/>
      <c r="E52" s="3" t="n"/>
      <c r="F52" s="2" t="n"/>
      <c r="G52" s="2" t="n"/>
      <c r="H52" s="3" t="n"/>
      <c r="I52" s="30" t="n"/>
      <c r="J52" s="5" t="n"/>
      <c r="K52" s="31">
        <f>IF($A52="","",IF($H52=1,MIN($I52*$J52,519),MIN($I52*$J52,519+($H52-1)*95)))</f>
        <v/>
      </c>
      <c r="L52" s="32" t="n"/>
      <c r="M52" s="32" t="n"/>
      <c r="N52" s="31">
        <f>IF($A52="","",$K52/4)</f>
        <v/>
      </c>
      <c r="O52" s="30" t="n"/>
      <c r="P52" s="31">
        <f>IF($A52="","",IF($O52="",0,$O52-$N52))</f>
        <v/>
      </c>
      <c r="Q52" s="8">
        <f>IF($A52="","",IF($O52="","Pending",IF($O52=$N52,"Received",IF($O52&lt;$N52,"Partial","Overpaid"))))</f>
        <v/>
      </c>
      <c r="R52" s="9">
        <f>IF($A52="","",IF(OR($M52="",$M52&lt;=$L52),0,$M52-$L52))</f>
        <v/>
      </c>
      <c r="S52" s="2" t="n"/>
    </row>
    <row r="53" ht="20" customHeight="1">
      <c r="A53" s="2" t="n"/>
      <c r="B53" s="2" t="n"/>
      <c r="C53" s="2" t="n"/>
      <c r="D53" s="2" t="n"/>
      <c r="E53" s="3" t="n"/>
      <c r="F53" s="2" t="n"/>
      <c r="G53" s="2" t="n"/>
      <c r="H53" s="3" t="n"/>
      <c r="I53" s="30" t="n"/>
      <c r="J53" s="5" t="n"/>
      <c r="K53" s="33">
        <f>IF($A53="","",IF($H53=1,MIN($I53*$J53,519),MIN($I53*$J53,519+($H53-1)*95)))</f>
        <v/>
      </c>
      <c r="L53" s="32" t="n"/>
      <c r="M53" s="32" t="n"/>
      <c r="N53" s="33">
        <f>IF($A53="","",$K53/4)</f>
        <v/>
      </c>
      <c r="O53" s="30" t="n"/>
      <c r="P53" s="33">
        <f>IF($A53="","",IF($O53="",0,$O53-$N53))</f>
        <v/>
      </c>
      <c r="Q53" s="11">
        <f>IF($A53="","",IF($O53="","Pending",IF($O53=$N53,"Received",IF($O53&lt;$N53,"Partial","Overpaid"))))</f>
        <v/>
      </c>
      <c r="R53" s="12">
        <f>IF($A53="","",IF(OR($M53="",$M53&lt;=$L53),0,$M53-$L53))</f>
        <v/>
      </c>
      <c r="S53" s="2" t="n"/>
    </row>
    <row r="54" ht="20" customHeight="1">
      <c r="A54" s="2" t="n"/>
      <c r="B54" s="2" t="n"/>
      <c r="C54" s="2" t="n"/>
      <c r="D54" s="2" t="n"/>
      <c r="E54" s="3" t="n"/>
      <c r="F54" s="2" t="n"/>
      <c r="G54" s="2" t="n"/>
      <c r="H54" s="3" t="n"/>
      <c r="I54" s="30" t="n"/>
      <c r="J54" s="5" t="n"/>
      <c r="K54" s="31">
        <f>IF($A54="","",IF($H54=1,MIN($I54*$J54,519),MIN($I54*$J54,519+($H54-1)*95)))</f>
        <v/>
      </c>
      <c r="L54" s="32" t="n"/>
      <c r="M54" s="32" t="n"/>
      <c r="N54" s="31">
        <f>IF($A54="","",$K54/4)</f>
        <v/>
      </c>
      <c r="O54" s="30" t="n"/>
      <c r="P54" s="31">
        <f>IF($A54="","",IF($O54="",0,$O54-$N54))</f>
        <v/>
      </c>
      <c r="Q54" s="8">
        <f>IF($A54="","",IF($O54="","Pending",IF($O54=$N54,"Received",IF($O54&lt;$N54,"Partial","Overpaid"))))</f>
        <v/>
      </c>
      <c r="R54" s="9">
        <f>IF($A54="","",IF(OR($M54="",$M54&lt;=$L54),0,$M54-$L54))</f>
        <v/>
      </c>
      <c r="S54" s="2" t="n"/>
    </row>
    <row r="55" ht="20" customHeight="1">
      <c r="A55" s="2" t="n"/>
      <c r="B55" s="2" t="n"/>
      <c r="C55" s="2" t="n"/>
      <c r="D55" s="2" t="n"/>
      <c r="E55" s="3" t="n"/>
      <c r="F55" s="2" t="n"/>
      <c r="G55" s="2" t="n"/>
      <c r="H55" s="3" t="n"/>
      <c r="I55" s="30" t="n"/>
      <c r="J55" s="5" t="n"/>
      <c r="K55" s="33">
        <f>IF($A55="","",IF($H55=1,MIN($I55*$J55,519),MIN($I55*$J55,519+($H55-1)*95)))</f>
        <v/>
      </c>
      <c r="L55" s="32" t="n"/>
      <c r="M55" s="32" t="n"/>
      <c r="N55" s="33">
        <f>IF($A55="","",$K55/4)</f>
        <v/>
      </c>
      <c r="O55" s="30" t="n"/>
      <c r="P55" s="33">
        <f>IF($A55="","",IF($O55="",0,$O55-$N55))</f>
        <v/>
      </c>
      <c r="Q55" s="11">
        <f>IF($A55="","",IF($O55="","Pending",IF($O55=$N55,"Received",IF($O55&lt;$N55,"Partial","Overpaid"))))</f>
        <v/>
      </c>
      <c r="R55" s="12">
        <f>IF($A55="","",IF(OR($M55="",$M55&lt;=$L55),0,$M55-$L55))</f>
        <v/>
      </c>
      <c r="S55" s="2" t="n"/>
    </row>
    <row r="56" ht="20" customHeight="1">
      <c r="A56" s="2" t="n"/>
      <c r="B56" s="2" t="n"/>
      <c r="C56" s="2" t="n"/>
      <c r="D56" s="2" t="n"/>
      <c r="E56" s="3" t="n"/>
      <c r="F56" s="2" t="n"/>
      <c r="G56" s="2" t="n"/>
      <c r="H56" s="3" t="n"/>
      <c r="I56" s="30" t="n"/>
      <c r="J56" s="5" t="n"/>
      <c r="K56" s="31">
        <f>IF($A56="","",IF($H56=1,MIN($I56*$J56,519),MIN($I56*$J56,519+($H56-1)*95)))</f>
        <v/>
      </c>
      <c r="L56" s="32" t="n"/>
      <c r="M56" s="32" t="n"/>
      <c r="N56" s="31">
        <f>IF($A56="","",$K56/4)</f>
        <v/>
      </c>
      <c r="O56" s="30" t="n"/>
      <c r="P56" s="31">
        <f>IF($A56="","",IF($O56="",0,$O56-$N56))</f>
        <v/>
      </c>
      <c r="Q56" s="8">
        <f>IF($A56="","",IF($O56="","Pending",IF($O56=$N56,"Received",IF($O56&lt;$N56,"Partial","Overpaid"))))</f>
        <v/>
      </c>
      <c r="R56" s="9">
        <f>IF($A56="","",IF(OR($M56="",$M56&lt;=$L56),0,$M56-$L56))</f>
        <v/>
      </c>
      <c r="S56" s="2" t="n"/>
    </row>
    <row r="57" ht="20" customHeight="1">
      <c r="A57" s="2" t="n"/>
      <c r="B57" s="2" t="n"/>
      <c r="C57" s="2" t="n"/>
      <c r="D57" s="2" t="n"/>
      <c r="E57" s="3" t="n"/>
      <c r="F57" s="2" t="n"/>
      <c r="G57" s="2" t="n"/>
      <c r="H57" s="3" t="n"/>
      <c r="I57" s="30" t="n"/>
      <c r="J57" s="5" t="n"/>
      <c r="K57" s="33">
        <f>IF($A57="","",IF($H57=1,MIN($I57*$J57,519),MIN($I57*$J57,519+($H57-1)*95)))</f>
        <v/>
      </c>
      <c r="L57" s="32" t="n"/>
      <c r="M57" s="32" t="n"/>
      <c r="N57" s="33">
        <f>IF($A57="","",$K57/4)</f>
        <v/>
      </c>
      <c r="O57" s="30" t="n"/>
      <c r="P57" s="33">
        <f>IF($A57="","",IF($O57="",0,$O57-$N57))</f>
        <v/>
      </c>
      <c r="Q57" s="11">
        <f>IF($A57="","",IF($O57="","Pending",IF($O57=$N57,"Received",IF($O57&lt;$N57,"Partial","Overpaid"))))</f>
        <v/>
      </c>
      <c r="R57" s="12">
        <f>IF($A57="","",IF(OR($M57="",$M57&lt;=$L57),0,$M57-$L57))</f>
        <v/>
      </c>
      <c r="S57" s="2" t="n"/>
    </row>
    <row r="58" ht="20" customHeight="1">
      <c r="A58" s="2" t="n"/>
      <c r="B58" s="2" t="n"/>
      <c r="C58" s="2" t="n"/>
      <c r="D58" s="2" t="n"/>
      <c r="E58" s="3" t="n"/>
      <c r="F58" s="2" t="n"/>
      <c r="G58" s="2" t="n"/>
      <c r="H58" s="3" t="n"/>
      <c r="I58" s="30" t="n"/>
      <c r="J58" s="5" t="n"/>
      <c r="K58" s="31">
        <f>IF($A58="","",IF($H58=1,MIN($I58*$J58,519),MIN($I58*$J58,519+($H58-1)*95)))</f>
        <v/>
      </c>
      <c r="L58" s="32" t="n"/>
      <c r="M58" s="32" t="n"/>
      <c r="N58" s="31">
        <f>IF($A58="","",$K58/4)</f>
        <v/>
      </c>
      <c r="O58" s="30" t="n"/>
      <c r="P58" s="31">
        <f>IF($A58="","",IF($O58="",0,$O58-$N58))</f>
        <v/>
      </c>
      <c r="Q58" s="8">
        <f>IF($A58="","",IF($O58="","Pending",IF($O58=$N58,"Received",IF($O58&lt;$N58,"Partial","Overpaid"))))</f>
        <v/>
      </c>
      <c r="R58" s="9">
        <f>IF($A58="","",IF(OR($M58="",$M58&lt;=$L58),0,$M58-$L58))</f>
        <v/>
      </c>
      <c r="S58" s="2" t="n"/>
    </row>
    <row r="59" ht="20" customHeight="1">
      <c r="A59" s="2" t="n"/>
      <c r="B59" s="2" t="n"/>
      <c r="C59" s="2" t="n"/>
      <c r="D59" s="2" t="n"/>
      <c r="E59" s="3" t="n"/>
      <c r="F59" s="2" t="n"/>
      <c r="G59" s="2" t="n"/>
      <c r="H59" s="3" t="n"/>
      <c r="I59" s="30" t="n"/>
      <c r="J59" s="5" t="n"/>
      <c r="K59" s="33">
        <f>IF($A59="","",IF($H59=1,MIN($I59*$J59,519),MIN($I59*$J59,519+($H59-1)*95)))</f>
        <v/>
      </c>
      <c r="L59" s="32" t="n"/>
      <c r="M59" s="32" t="n"/>
      <c r="N59" s="33">
        <f>IF($A59="","",$K59/4)</f>
        <v/>
      </c>
      <c r="O59" s="30" t="n"/>
      <c r="P59" s="33">
        <f>IF($A59="","",IF($O59="",0,$O59-$N59))</f>
        <v/>
      </c>
      <c r="Q59" s="11">
        <f>IF($A59="","",IF($O59="","Pending",IF($O59=$N59,"Received",IF($O59&lt;$N59,"Partial","Overpaid"))))</f>
        <v/>
      </c>
      <c r="R59" s="12">
        <f>IF($A59="","",IF(OR($M59="",$M59&lt;=$L59),0,$M59-$L59))</f>
        <v/>
      </c>
      <c r="S59" s="2" t="n"/>
    </row>
    <row r="60" ht="20" customHeight="1">
      <c r="A60" s="2" t="n"/>
      <c r="B60" s="2" t="n"/>
      <c r="C60" s="2" t="n"/>
      <c r="D60" s="2" t="n"/>
      <c r="E60" s="3" t="n"/>
      <c r="F60" s="2" t="n"/>
      <c r="G60" s="2" t="n"/>
      <c r="H60" s="3" t="n"/>
      <c r="I60" s="30" t="n"/>
      <c r="J60" s="5" t="n"/>
      <c r="K60" s="31">
        <f>IF($A60="","",IF($H60=1,MIN($I60*$J60,519),MIN($I60*$J60,519+($H60-1)*95)))</f>
        <v/>
      </c>
      <c r="L60" s="32" t="n"/>
      <c r="M60" s="32" t="n"/>
      <c r="N60" s="31">
        <f>IF($A60="","",$K60/4)</f>
        <v/>
      </c>
      <c r="O60" s="30" t="n"/>
      <c r="P60" s="31">
        <f>IF($A60="","",IF($O60="",0,$O60-$N60))</f>
        <v/>
      </c>
      <c r="Q60" s="8">
        <f>IF($A60="","",IF($O60="","Pending",IF($O60=$N60,"Received",IF($O60&lt;$N60,"Partial","Overpaid"))))</f>
        <v/>
      </c>
      <c r="R60" s="9">
        <f>IF($A60="","",IF(OR($M60="",$M60&lt;=$L60),0,$M60-$L60))</f>
        <v/>
      </c>
      <c r="S60" s="2" t="n"/>
    </row>
    <row r="61" ht="20" customHeight="1">
      <c r="A61" s="2" t="n"/>
      <c r="B61" s="2" t="n"/>
      <c r="C61" s="2" t="n"/>
      <c r="D61" s="2" t="n"/>
      <c r="E61" s="3" t="n"/>
      <c r="F61" s="2" t="n"/>
      <c r="G61" s="2" t="n"/>
      <c r="H61" s="3" t="n"/>
      <c r="I61" s="30" t="n"/>
      <c r="J61" s="5" t="n"/>
      <c r="K61" s="33">
        <f>IF($A61="","",IF($H61=1,MIN($I61*$J61,519),MIN($I61*$J61,519+($H61-1)*95)))</f>
        <v/>
      </c>
      <c r="L61" s="32" t="n"/>
      <c r="M61" s="32" t="n"/>
      <c r="N61" s="33">
        <f>IF($A61="","",$K61/4)</f>
        <v/>
      </c>
      <c r="O61" s="30" t="n"/>
      <c r="P61" s="33">
        <f>IF($A61="","",IF($O61="",0,$O61-$N61))</f>
        <v/>
      </c>
      <c r="Q61" s="11">
        <f>IF($A61="","",IF($O61="","Pending",IF($O61=$N61,"Received",IF($O61&lt;$N61,"Partial","Overpaid"))))</f>
        <v/>
      </c>
      <c r="R61" s="12">
        <f>IF($A61="","",IF(OR($M61="",$M61&lt;=$L61),0,$M61-$L61))</f>
        <v/>
      </c>
      <c r="S61" s="2" t="n"/>
    </row>
    <row r="62" ht="20" customHeight="1">
      <c r="A62" s="2" t="n"/>
      <c r="B62" s="2" t="n"/>
      <c r="C62" s="2" t="n"/>
      <c r="D62" s="2" t="n"/>
      <c r="E62" s="3" t="n"/>
      <c r="F62" s="2" t="n"/>
      <c r="G62" s="2" t="n"/>
      <c r="H62" s="3" t="n"/>
      <c r="I62" s="30" t="n"/>
      <c r="J62" s="5" t="n"/>
      <c r="K62" s="31">
        <f>IF($A62="","",IF($H62=1,MIN($I62*$J62,519),MIN($I62*$J62,519+($H62-1)*95)))</f>
        <v/>
      </c>
      <c r="L62" s="32" t="n"/>
      <c r="M62" s="32" t="n"/>
      <c r="N62" s="31">
        <f>IF($A62="","",$K62/4)</f>
        <v/>
      </c>
      <c r="O62" s="30" t="n"/>
      <c r="P62" s="31">
        <f>IF($A62="","",IF($O62="",0,$O62-$N62))</f>
        <v/>
      </c>
      <c r="Q62" s="8">
        <f>IF($A62="","",IF($O62="","Pending",IF($O62=$N62,"Received",IF($O62&lt;$N62,"Partial","Overpaid"))))</f>
        <v/>
      </c>
      <c r="R62" s="9">
        <f>IF($A62="","",IF(OR($M62="",$M62&lt;=$L62),0,$M62-$L62))</f>
        <v/>
      </c>
      <c r="S62" s="2" t="n"/>
    </row>
    <row r="63" ht="20" customHeight="1">
      <c r="A63" s="2" t="n"/>
      <c r="B63" s="2" t="n"/>
      <c r="C63" s="2" t="n"/>
      <c r="D63" s="2" t="n"/>
      <c r="E63" s="3" t="n"/>
      <c r="F63" s="2" t="n"/>
      <c r="G63" s="2" t="n"/>
      <c r="H63" s="3" t="n"/>
      <c r="I63" s="30" t="n"/>
      <c r="J63" s="5" t="n"/>
      <c r="K63" s="33">
        <f>IF($A63="","",IF($H63=1,MIN($I63*$J63,519),MIN($I63*$J63,519+($H63-1)*95)))</f>
        <v/>
      </c>
      <c r="L63" s="32" t="n"/>
      <c r="M63" s="32" t="n"/>
      <c r="N63" s="33">
        <f>IF($A63="","",$K63/4)</f>
        <v/>
      </c>
      <c r="O63" s="30" t="n"/>
      <c r="P63" s="33">
        <f>IF($A63="","",IF($O63="",0,$O63-$N63))</f>
        <v/>
      </c>
      <c r="Q63" s="11">
        <f>IF($A63="","",IF($O63="","Pending",IF($O63=$N63,"Received",IF($O63&lt;$N63,"Partial","Overpaid"))))</f>
        <v/>
      </c>
      <c r="R63" s="12">
        <f>IF($A63="","",IF(OR($M63="",$M63&lt;=$L63),0,$M63-$L63))</f>
        <v/>
      </c>
      <c r="S63" s="2" t="n"/>
    </row>
    <row r="64" ht="20" customHeight="1">
      <c r="A64" s="2" t="n"/>
      <c r="B64" s="2" t="n"/>
      <c r="C64" s="2" t="n"/>
      <c r="D64" s="2" t="n"/>
      <c r="E64" s="3" t="n"/>
      <c r="F64" s="2" t="n"/>
      <c r="G64" s="2" t="n"/>
      <c r="H64" s="3" t="n"/>
      <c r="I64" s="30" t="n"/>
      <c r="J64" s="5" t="n"/>
      <c r="K64" s="31">
        <f>IF($A64="","",IF($H64=1,MIN($I64*$J64,519),MIN($I64*$J64,519+($H64-1)*95)))</f>
        <v/>
      </c>
      <c r="L64" s="32" t="n"/>
      <c r="M64" s="32" t="n"/>
      <c r="N64" s="31">
        <f>IF($A64="","",$K64/4)</f>
        <v/>
      </c>
      <c r="O64" s="30" t="n"/>
      <c r="P64" s="31">
        <f>IF($A64="","",IF($O64="",0,$O64-$N64))</f>
        <v/>
      </c>
      <c r="Q64" s="8">
        <f>IF($A64="","",IF($O64="","Pending",IF($O64=$N64,"Received",IF($O64&lt;$N64,"Partial","Overpaid"))))</f>
        <v/>
      </c>
      <c r="R64" s="9">
        <f>IF($A64="","",IF(OR($M64="",$M64&lt;=$L64),0,$M64-$L64))</f>
        <v/>
      </c>
      <c r="S64" s="2" t="n"/>
    </row>
    <row r="65" ht="20" customHeight="1">
      <c r="A65" s="2" t="n"/>
      <c r="B65" s="2" t="n"/>
      <c r="C65" s="2" t="n"/>
      <c r="D65" s="2" t="n"/>
      <c r="E65" s="3" t="n"/>
      <c r="F65" s="2" t="n"/>
      <c r="G65" s="2" t="n"/>
      <c r="H65" s="3" t="n"/>
      <c r="I65" s="30" t="n"/>
      <c r="J65" s="5" t="n"/>
      <c r="K65" s="33">
        <f>IF($A65="","",IF($H65=1,MIN($I65*$J65,519),MIN($I65*$J65,519+($H65-1)*95)))</f>
        <v/>
      </c>
      <c r="L65" s="32" t="n"/>
      <c r="M65" s="32" t="n"/>
      <c r="N65" s="33">
        <f>IF($A65="","",$K65/4)</f>
        <v/>
      </c>
      <c r="O65" s="30" t="n"/>
      <c r="P65" s="33">
        <f>IF($A65="","",IF($O65="",0,$O65-$N65))</f>
        <v/>
      </c>
      <c r="Q65" s="11">
        <f>IF($A65="","",IF($O65="","Pending",IF($O65=$N65,"Received",IF($O65&lt;$N65,"Partial","Overpaid"))))</f>
        <v/>
      </c>
      <c r="R65" s="12">
        <f>IF($A65="","",IF(OR($M65="",$M65&lt;=$L65),0,$M65-$L65))</f>
        <v/>
      </c>
      <c r="S65" s="2" t="n"/>
    </row>
    <row r="66" ht="20" customHeight="1">
      <c r="A66" s="2" t="n"/>
      <c r="B66" s="2" t="n"/>
      <c r="C66" s="2" t="n"/>
      <c r="D66" s="2" t="n"/>
      <c r="E66" s="3" t="n"/>
      <c r="F66" s="2" t="n"/>
      <c r="G66" s="2" t="n"/>
      <c r="H66" s="3" t="n"/>
      <c r="I66" s="30" t="n"/>
      <c r="J66" s="5" t="n"/>
      <c r="K66" s="31">
        <f>IF($A66="","",IF($H66=1,MIN($I66*$J66,519),MIN($I66*$J66,519+($H66-1)*95)))</f>
        <v/>
      </c>
      <c r="L66" s="32" t="n"/>
      <c r="M66" s="32" t="n"/>
      <c r="N66" s="31">
        <f>IF($A66="","",$K66/4)</f>
        <v/>
      </c>
      <c r="O66" s="30" t="n"/>
      <c r="P66" s="31">
        <f>IF($A66="","",IF($O66="",0,$O66-$N66))</f>
        <v/>
      </c>
      <c r="Q66" s="8">
        <f>IF($A66="","",IF($O66="","Pending",IF($O66=$N66,"Received",IF($O66&lt;$N66,"Partial","Overpaid"))))</f>
        <v/>
      </c>
      <c r="R66" s="9">
        <f>IF($A66="","",IF(OR($M66="",$M66&lt;=$L66),0,$M66-$L66))</f>
        <v/>
      </c>
      <c r="S66" s="2" t="n"/>
    </row>
    <row r="67" ht="20" customHeight="1">
      <c r="A67" s="2" t="n"/>
      <c r="B67" s="2" t="n"/>
      <c r="C67" s="2" t="n"/>
      <c r="D67" s="2" t="n"/>
      <c r="E67" s="3" t="n"/>
      <c r="F67" s="2" t="n"/>
      <c r="G67" s="2" t="n"/>
      <c r="H67" s="3" t="n"/>
      <c r="I67" s="30" t="n"/>
      <c r="J67" s="5" t="n"/>
      <c r="K67" s="33">
        <f>IF($A67="","",IF($H67=1,MIN($I67*$J67,519),MIN($I67*$J67,519+($H67-1)*95)))</f>
        <v/>
      </c>
      <c r="L67" s="32" t="n"/>
      <c r="M67" s="32" t="n"/>
      <c r="N67" s="33">
        <f>IF($A67="","",$K67/4)</f>
        <v/>
      </c>
      <c r="O67" s="30" t="n"/>
      <c r="P67" s="33">
        <f>IF($A67="","",IF($O67="",0,$O67-$N67))</f>
        <v/>
      </c>
      <c r="Q67" s="11">
        <f>IF($A67="","",IF($O67="","Pending",IF($O67=$N67,"Received",IF($O67&lt;$N67,"Partial","Overpaid"))))</f>
        <v/>
      </c>
      <c r="R67" s="12">
        <f>IF($A67="","",IF(OR($M67="",$M67&lt;=$L67),0,$M67-$L67))</f>
        <v/>
      </c>
      <c r="S67" s="2" t="n"/>
    </row>
    <row r="68" ht="20" customHeight="1">
      <c r="A68" s="2" t="n"/>
      <c r="B68" s="2" t="n"/>
      <c r="C68" s="2" t="n"/>
      <c r="D68" s="2" t="n"/>
      <c r="E68" s="3" t="n"/>
      <c r="F68" s="2" t="n"/>
      <c r="G68" s="2" t="n"/>
      <c r="H68" s="3" t="n"/>
      <c r="I68" s="30" t="n"/>
      <c r="J68" s="5" t="n"/>
      <c r="K68" s="31">
        <f>IF($A68="","",IF($H68=1,MIN($I68*$J68,519),MIN($I68*$J68,519+($H68-1)*95)))</f>
        <v/>
      </c>
      <c r="L68" s="32" t="n"/>
      <c r="M68" s="32" t="n"/>
      <c r="N68" s="31">
        <f>IF($A68="","",$K68/4)</f>
        <v/>
      </c>
      <c r="O68" s="30" t="n"/>
      <c r="P68" s="31">
        <f>IF($A68="","",IF($O68="",0,$O68-$N68))</f>
        <v/>
      </c>
      <c r="Q68" s="8">
        <f>IF($A68="","",IF($O68="","Pending",IF($O68=$N68,"Received",IF($O68&lt;$N68,"Partial","Overpaid"))))</f>
        <v/>
      </c>
      <c r="R68" s="9">
        <f>IF($A68="","",IF(OR($M68="",$M68&lt;=$L68),0,$M68-$L68))</f>
        <v/>
      </c>
      <c r="S68" s="2" t="n"/>
    </row>
    <row r="69" ht="20" customHeight="1">
      <c r="A69" s="2" t="n"/>
      <c r="B69" s="2" t="n"/>
      <c r="C69" s="2" t="n"/>
      <c r="D69" s="2" t="n"/>
      <c r="E69" s="3" t="n"/>
      <c r="F69" s="2" t="n"/>
      <c r="G69" s="2" t="n"/>
      <c r="H69" s="3" t="n"/>
      <c r="I69" s="30" t="n"/>
      <c r="J69" s="5" t="n"/>
      <c r="K69" s="33">
        <f>IF($A69="","",IF($H69=1,MIN($I69*$J69,519),MIN($I69*$J69,519+($H69-1)*95)))</f>
        <v/>
      </c>
      <c r="L69" s="32" t="n"/>
      <c r="M69" s="32" t="n"/>
      <c r="N69" s="33">
        <f>IF($A69="","",$K69/4)</f>
        <v/>
      </c>
      <c r="O69" s="30" t="n"/>
      <c r="P69" s="33">
        <f>IF($A69="","",IF($O69="",0,$O69-$N69))</f>
        <v/>
      </c>
      <c r="Q69" s="11">
        <f>IF($A69="","",IF($O69="","Pending",IF($O69=$N69,"Received",IF($O69&lt;$N69,"Partial","Overpaid"))))</f>
        <v/>
      </c>
      <c r="R69" s="12">
        <f>IF($A69="","",IF(OR($M69="",$M69&lt;=$L69),0,$M69-$L69))</f>
        <v/>
      </c>
      <c r="S69" s="2" t="n"/>
    </row>
    <row r="70" ht="20" customHeight="1">
      <c r="A70" s="2" t="n"/>
      <c r="B70" s="2" t="n"/>
      <c r="C70" s="2" t="n"/>
      <c r="D70" s="2" t="n"/>
      <c r="E70" s="3" t="n"/>
      <c r="F70" s="2" t="n"/>
      <c r="G70" s="2" t="n"/>
      <c r="H70" s="3" t="n"/>
      <c r="I70" s="30" t="n"/>
      <c r="J70" s="5" t="n"/>
      <c r="K70" s="31">
        <f>IF($A70="","",IF($H70=1,MIN($I70*$J70,519),MIN($I70*$J70,519+($H70-1)*95)))</f>
        <v/>
      </c>
      <c r="L70" s="32" t="n"/>
      <c r="M70" s="32" t="n"/>
      <c r="N70" s="31">
        <f>IF($A70="","",$K70/4)</f>
        <v/>
      </c>
      <c r="O70" s="30" t="n"/>
      <c r="P70" s="31">
        <f>IF($A70="","",IF($O70="",0,$O70-$N70))</f>
        <v/>
      </c>
      <c r="Q70" s="8">
        <f>IF($A70="","",IF($O70="","Pending",IF($O70=$N70,"Received",IF($O70&lt;$N70,"Partial","Overpaid"))))</f>
        <v/>
      </c>
      <c r="R70" s="9">
        <f>IF($A70="","",IF(OR($M70="",$M70&lt;=$L70),0,$M70-$L70))</f>
        <v/>
      </c>
      <c r="S70" s="2" t="n"/>
    </row>
    <row r="71" ht="20" customHeight="1">
      <c r="A71" s="2" t="n"/>
      <c r="B71" s="2" t="n"/>
      <c r="C71" s="2" t="n"/>
      <c r="D71" s="2" t="n"/>
      <c r="E71" s="3" t="n"/>
      <c r="F71" s="2" t="n"/>
      <c r="G71" s="2" t="n"/>
      <c r="H71" s="3" t="n"/>
      <c r="I71" s="30" t="n"/>
      <c r="J71" s="5" t="n"/>
      <c r="K71" s="33">
        <f>IF($A71="","",IF($H71=1,MIN($I71*$J71,519),MIN($I71*$J71,519+($H71-1)*95)))</f>
        <v/>
      </c>
      <c r="L71" s="32" t="n"/>
      <c r="M71" s="32" t="n"/>
      <c r="N71" s="33">
        <f>IF($A71="","",$K71/4)</f>
        <v/>
      </c>
      <c r="O71" s="30" t="n"/>
      <c r="P71" s="33">
        <f>IF($A71="","",IF($O71="",0,$O71-$N71))</f>
        <v/>
      </c>
      <c r="Q71" s="11">
        <f>IF($A71="","",IF($O71="","Pending",IF($O71=$N71,"Received",IF($O71&lt;$N71,"Partial","Overpaid"))))</f>
        <v/>
      </c>
      <c r="R71" s="12">
        <f>IF($A71="","",IF(OR($M71="",$M71&lt;=$L71),0,$M71-$L71))</f>
        <v/>
      </c>
      <c r="S71" s="2" t="n"/>
    </row>
    <row r="72" ht="20" customHeight="1">
      <c r="A72" s="2" t="n"/>
      <c r="B72" s="2" t="n"/>
      <c r="C72" s="2" t="n"/>
      <c r="D72" s="2" t="n"/>
      <c r="E72" s="3" t="n"/>
      <c r="F72" s="2" t="n"/>
      <c r="G72" s="2" t="n"/>
      <c r="H72" s="3" t="n"/>
      <c r="I72" s="30" t="n"/>
      <c r="J72" s="5" t="n"/>
      <c r="K72" s="31">
        <f>IF($A72="","",IF($H72=1,MIN($I72*$J72,519),MIN($I72*$J72,519+($H72-1)*95)))</f>
        <v/>
      </c>
      <c r="L72" s="32" t="n"/>
      <c r="M72" s="32" t="n"/>
      <c r="N72" s="31">
        <f>IF($A72="","",$K72/4)</f>
        <v/>
      </c>
      <c r="O72" s="30" t="n"/>
      <c r="P72" s="31">
        <f>IF($A72="","",IF($O72="",0,$O72-$N72))</f>
        <v/>
      </c>
      <c r="Q72" s="8">
        <f>IF($A72="","",IF($O72="","Pending",IF($O72=$N72,"Received",IF($O72&lt;$N72,"Partial","Overpaid"))))</f>
        <v/>
      </c>
      <c r="R72" s="9">
        <f>IF($A72="","",IF(OR($M72="",$M72&lt;=$L72),0,$M72-$L72))</f>
        <v/>
      </c>
      <c r="S72" s="2" t="n"/>
    </row>
    <row r="73" ht="20" customHeight="1">
      <c r="A73" s="2" t="n"/>
      <c r="B73" s="2" t="n"/>
      <c r="C73" s="2" t="n"/>
      <c r="D73" s="2" t="n"/>
      <c r="E73" s="3" t="n"/>
      <c r="F73" s="2" t="n"/>
      <c r="G73" s="2" t="n"/>
      <c r="H73" s="3" t="n"/>
      <c r="I73" s="30" t="n"/>
      <c r="J73" s="5" t="n"/>
      <c r="K73" s="33">
        <f>IF($A73="","",IF($H73=1,MIN($I73*$J73,519),MIN($I73*$J73,519+($H73-1)*95)))</f>
        <v/>
      </c>
      <c r="L73" s="32" t="n"/>
      <c r="M73" s="32" t="n"/>
      <c r="N73" s="33">
        <f>IF($A73="","",$K73/4)</f>
        <v/>
      </c>
      <c r="O73" s="30" t="n"/>
      <c r="P73" s="33">
        <f>IF($A73="","",IF($O73="",0,$O73-$N73))</f>
        <v/>
      </c>
      <c r="Q73" s="11">
        <f>IF($A73="","",IF($O73="","Pending",IF($O73=$N73,"Received",IF($O73&lt;$N73,"Partial","Overpaid"))))</f>
        <v/>
      </c>
      <c r="R73" s="12">
        <f>IF($A73="","",IF(OR($M73="",$M73&lt;=$L73),0,$M73-$L73))</f>
        <v/>
      </c>
      <c r="S73" s="2" t="n"/>
    </row>
    <row r="74" ht="20" customHeight="1">
      <c r="A74" s="2" t="n"/>
      <c r="B74" s="2" t="n"/>
      <c r="C74" s="2" t="n"/>
      <c r="D74" s="2" t="n"/>
      <c r="E74" s="3" t="n"/>
      <c r="F74" s="2" t="n"/>
      <c r="G74" s="2" t="n"/>
      <c r="H74" s="3" t="n"/>
      <c r="I74" s="30" t="n"/>
      <c r="J74" s="5" t="n"/>
      <c r="K74" s="31">
        <f>IF($A74="","",IF($H74=1,MIN($I74*$J74,519),MIN($I74*$J74,519+($H74-1)*95)))</f>
        <v/>
      </c>
      <c r="L74" s="32" t="n"/>
      <c r="M74" s="32" t="n"/>
      <c r="N74" s="31">
        <f>IF($A74="","",$K74/4)</f>
        <v/>
      </c>
      <c r="O74" s="30" t="n"/>
      <c r="P74" s="31">
        <f>IF($A74="","",IF($O74="",0,$O74-$N74))</f>
        <v/>
      </c>
      <c r="Q74" s="8">
        <f>IF($A74="","",IF($O74="","Pending",IF($O74=$N74,"Received",IF($O74&lt;$N74,"Partial","Overpaid"))))</f>
        <v/>
      </c>
      <c r="R74" s="9">
        <f>IF($A74="","",IF(OR($M74="",$M74&lt;=$L74),0,$M74-$L74))</f>
        <v/>
      </c>
      <c r="S74" s="2" t="n"/>
    </row>
    <row r="75" ht="20" customHeight="1">
      <c r="A75" s="2" t="n"/>
      <c r="B75" s="2" t="n"/>
      <c r="C75" s="2" t="n"/>
      <c r="D75" s="2" t="n"/>
      <c r="E75" s="3" t="n"/>
      <c r="F75" s="2" t="n"/>
      <c r="G75" s="2" t="n"/>
      <c r="H75" s="3" t="n"/>
      <c r="I75" s="30" t="n"/>
      <c r="J75" s="5" t="n"/>
      <c r="K75" s="33">
        <f>IF($A75="","",IF($H75=1,MIN($I75*$J75,519),MIN($I75*$J75,519+($H75-1)*95)))</f>
        <v/>
      </c>
      <c r="L75" s="32" t="n"/>
      <c r="M75" s="32" t="n"/>
      <c r="N75" s="33">
        <f>IF($A75="","",$K75/4)</f>
        <v/>
      </c>
      <c r="O75" s="30" t="n"/>
      <c r="P75" s="33">
        <f>IF($A75="","",IF($O75="",0,$O75-$N75))</f>
        <v/>
      </c>
      <c r="Q75" s="11">
        <f>IF($A75="","",IF($O75="","Pending",IF($O75=$N75,"Received",IF($O75&lt;$N75,"Partial","Overpaid"))))</f>
        <v/>
      </c>
      <c r="R75" s="12">
        <f>IF($A75="","",IF(OR($M75="",$M75&lt;=$L75),0,$M75-$L75))</f>
        <v/>
      </c>
      <c r="S75" s="2" t="n"/>
    </row>
    <row r="76" ht="20" customHeight="1">
      <c r="A76" s="2" t="n"/>
      <c r="B76" s="2" t="n"/>
      <c r="C76" s="2" t="n"/>
      <c r="D76" s="2" t="n"/>
      <c r="E76" s="3" t="n"/>
      <c r="F76" s="2" t="n"/>
      <c r="G76" s="2" t="n"/>
      <c r="H76" s="3" t="n"/>
      <c r="I76" s="30" t="n"/>
      <c r="J76" s="5" t="n"/>
      <c r="K76" s="31">
        <f>IF($A76="","",IF($H76=1,MIN($I76*$J76,519),MIN($I76*$J76,519+($H76-1)*95)))</f>
        <v/>
      </c>
      <c r="L76" s="32" t="n"/>
      <c r="M76" s="32" t="n"/>
      <c r="N76" s="31">
        <f>IF($A76="","",$K76/4)</f>
        <v/>
      </c>
      <c r="O76" s="30" t="n"/>
      <c r="P76" s="31">
        <f>IF($A76="","",IF($O76="",0,$O76-$N76))</f>
        <v/>
      </c>
      <c r="Q76" s="8">
        <f>IF($A76="","",IF($O76="","Pending",IF($O76=$N76,"Received",IF($O76&lt;$N76,"Partial","Overpaid"))))</f>
        <v/>
      </c>
      <c r="R76" s="9">
        <f>IF($A76="","",IF(OR($M76="",$M76&lt;=$L76),0,$M76-$L76))</f>
        <v/>
      </c>
      <c r="S76" s="2" t="n"/>
    </row>
    <row r="77" ht="20" customHeight="1">
      <c r="A77" s="2" t="n"/>
      <c r="B77" s="2" t="n"/>
      <c r="C77" s="2" t="n"/>
      <c r="D77" s="2" t="n"/>
      <c r="E77" s="3" t="n"/>
      <c r="F77" s="2" t="n"/>
      <c r="G77" s="2" t="n"/>
      <c r="H77" s="3" t="n"/>
      <c r="I77" s="30" t="n"/>
      <c r="J77" s="5" t="n"/>
      <c r="K77" s="33">
        <f>IF($A77="","",IF($H77=1,MIN($I77*$J77,519),MIN($I77*$J77,519+($H77-1)*95)))</f>
        <v/>
      </c>
      <c r="L77" s="32" t="n"/>
      <c r="M77" s="32" t="n"/>
      <c r="N77" s="33">
        <f>IF($A77="","",$K77/4)</f>
        <v/>
      </c>
      <c r="O77" s="30" t="n"/>
      <c r="P77" s="33">
        <f>IF($A77="","",IF($O77="",0,$O77-$N77))</f>
        <v/>
      </c>
      <c r="Q77" s="11">
        <f>IF($A77="","",IF($O77="","Pending",IF($O77=$N77,"Received",IF($O77&lt;$N77,"Partial","Overpaid"))))</f>
        <v/>
      </c>
      <c r="R77" s="12">
        <f>IF($A77="","",IF(OR($M77="",$M77&lt;=$L77),0,$M77-$L77))</f>
        <v/>
      </c>
      <c r="S77" s="2" t="n"/>
    </row>
    <row r="78" ht="20" customHeight="1">
      <c r="A78" s="2" t="n"/>
      <c r="B78" s="2" t="n"/>
      <c r="C78" s="2" t="n"/>
      <c r="D78" s="2" t="n"/>
      <c r="E78" s="3" t="n"/>
      <c r="F78" s="2" t="n"/>
      <c r="G78" s="2" t="n"/>
      <c r="H78" s="3" t="n"/>
      <c r="I78" s="30" t="n"/>
      <c r="J78" s="5" t="n"/>
      <c r="K78" s="31">
        <f>IF($A78="","",IF($H78=1,MIN($I78*$J78,519),MIN($I78*$J78,519+($H78-1)*95)))</f>
        <v/>
      </c>
      <c r="L78" s="32" t="n"/>
      <c r="M78" s="32" t="n"/>
      <c r="N78" s="31">
        <f>IF($A78="","",$K78/4)</f>
        <v/>
      </c>
      <c r="O78" s="30" t="n"/>
      <c r="P78" s="31">
        <f>IF($A78="","",IF($O78="",0,$O78-$N78))</f>
        <v/>
      </c>
      <c r="Q78" s="8">
        <f>IF($A78="","",IF($O78="","Pending",IF($O78=$N78,"Received",IF($O78&lt;$N78,"Partial","Overpaid"))))</f>
        <v/>
      </c>
      <c r="R78" s="9">
        <f>IF($A78="","",IF(OR($M78="",$M78&lt;=$L78),0,$M78-$L78))</f>
        <v/>
      </c>
      <c r="S78" s="2" t="n"/>
    </row>
    <row r="79" ht="20" customHeight="1">
      <c r="A79" s="2" t="n"/>
      <c r="B79" s="2" t="n"/>
      <c r="C79" s="2" t="n"/>
      <c r="D79" s="2" t="n"/>
      <c r="E79" s="3" t="n"/>
      <c r="F79" s="2" t="n"/>
      <c r="G79" s="2" t="n"/>
      <c r="H79" s="3" t="n"/>
      <c r="I79" s="30" t="n"/>
      <c r="J79" s="5" t="n"/>
      <c r="K79" s="33">
        <f>IF($A79="","",IF($H79=1,MIN($I79*$J79,519),MIN($I79*$J79,519+($H79-1)*95)))</f>
        <v/>
      </c>
      <c r="L79" s="32" t="n"/>
      <c r="M79" s="32" t="n"/>
      <c r="N79" s="33">
        <f>IF($A79="","",$K79/4)</f>
        <v/>
      </c>
      <c r="O79" s="30" t="n"/>
      <c r="P79" s="33">
        <f>IF($A79="","",IF($O79="",0,$O79-$N79))</f>
        <v/>
      </c>
      <c r="Q79" s="11">
        <f>IF($A79="","",IF($O79="","Pending",IF($O79=$N79,"Received",IF($O79&lt;$N79,"Partial","Overpaid"))))</f>
        <v/>
      </c>
      <c r="R79" s="12">
        <f>IF($A79="","",IF(OR($M79="",$M79&lt;=$L79),0,$M79-$L79))</f>
        <v/>
      </c>
      <c r="S79" s="2" t="n"/>
    </row>
    <row r="80" ht="20" customHeight="1">
      <c r="A80" s="2" t="n"/>
      <c r="B80" s="2" t="n"/>
      <c r="C80" s="2" t="n"/>
      <c r="D80" s="2" t="n"/>
      <c r="E80" s="3" t="n"/>
      <c r="F80" s="2" t="n"/>
      <c r="G80" s="2" t="n"/>
      <c r="H80" s="3" t="n"/>
      <c r="I80" s="30" t="n"/>
      <c r="J80" s="5" t="n"/>
      <c r="K80" s="31">
        <f>IF($A80="","",IF($H80=1,MIN($I80*$J80,519),MIN($I80*$J80,519+($H80-1)*95)))</f>
        <v/>
      </c>
      <c r="L80" s="32" t="n"/>
      <c r="M80" s="32" t="n"/>
      <c r="N80" s="31">
        <f>IF($A80="","",$K80/4)</f>
        <v/>
      </c>
      <c r="O80" s="30" t="n"/>
      <c r="P80" s="31">
        <f>IF($A80="","",IF($O80="",0,$O80-$N80))</f>
        <v/>
      </c>
      <c r="Q80" s="8">
        <f>IF($A80="","",IF($O80="","Pending",IF($O80=$N80,"Received",IF($O80&lt;$N80,"Partial","Overpaid"))))</f>
        <v/>
      </c>
      <c r="R80" s="9">
        <f>IF($A80="","",IF(OR($M80="",$M80&lt;=$L80),0,$M80-$L80))</f>
        <v/>
      </c>
      <c r="S80" s="2" t="n"/>
    </row>
    <row r="81" ht="20" customHeight="1">
      <c r="A81" s="2" t="n"/>
      <c r="B81" s="2" t="n"/>
      <c r="C81" s="2" t="n"/>
      <c r="D81" s="2" t="n"/>
      <c r="E81" s="3" t="n"/>
      <c r="F81" s="2" t="n"/>
      <c r="G81" s="2" t="n"/>
      <c r="H81" s="3" t="n"/>
      <c r="I81" s="30" t="n"/>
      <c r="J81" s="5" t="n"/>
      <c r="K81" s="33">
        <f>IF($A81="","",IF($H81=1,MIN($I81*$J81,519),MIN($I81*$J81,519+($H81-1)*95)))</f>
        <v/>
      </c>
      <c r="L81" s="32" t="n"/>
      <c r="M81" s="32" t="n"/>
      <c r="N81" s="33">
        <f>IF($A81="","",$K81/4)</f>
        <v/>
      </c>
      <c r="O81" s="30" t="n"/>
      <c r="P81" s="33">
        <f>IF($A81="","",IF($O81="",0,$O81-$N81))</f>
        <v/>
      </c>
      <c r="Q81" s="11">
        <f>IF($A81="","",IF($O81="","Pending",IF($O81=$N81,"Received",IF($O81&lt;$N81,"Partial","Overpaid"))))</f>
        <v/>
      </c>
      <c r="R81" s="12">
        <f>IF($A81="","",IF(OR($M81="",$M81&lt;=$L81),0,$M81-$L81))</f>
        <v/>
      </c>
      <c r="S81" s="2" t="n"/>
    </row>
    <row r="82" ht="20" customHeight="1">
      <c r="A82" s="2" t="n"/>
      <c r="B82" s="2" t="n"/>
      <c r="C82" s="2" t="n"/>
      <c r="D82" s="2" t="n"/>
      <c r="E82" s="3" t="n"/>
      <c r="F82" s="2" t="n"/>
      <c r="G82" s="2" t="n"/>
      <c r="H82" s="3" t="n"/>
      <c r="I82" s="30" t="n"/>
      <c r="J82" s="5" t="n"/>
      <c r="K82" s="31">
        <f>IF($A82="","",IF($H82=1,MIN($I82*$J82,519),MIN($I82*$J82,519+($H82-1)*95)))</f>
        <v/>
      </c>
      <c r="L82" s="32" t="n"/>
      <c r="M82" s="32" t="n"/>
      <c r="N82" s="31">
        <f>IF($A82="","",$K82/4)</f>
        <v/>
      </c>
      <c r="O82" s="30" t="n"/>
      <c r="P82" s="31">
        <f>IF($A82="","",IF($O82="",0,$O82-$N82))</f>
        <v/>
      </c>
      <c r="Q82" s="8">
        <f>IF($A82="","",IF($O82="","Pending",IF($O82=$N82,"Received",IF($O82&lt;$N82,"Partial","Overpaid"))))</f>
        <v/>
      </c>
      <c r="R82" s="9">
        <f>IF($A82="","",IF(OR($M82="",$M82&lt;=$L82),0,$M82-$L82))</f>
        <v/>
      </c>
      <c r="S82" s="2" t="n"/>
    </row>
    <row r="83" ht="20" customHeight="1">
      <c r="A83" s="2" t="n"/>
      <c r="B83" s="2" t="n"/>
      <c r="C83" s="2" t="n"/>
      <c r="D83" s="2" t="n"/>
      <c r="E83" s="3" t="n"/>
      <c r="F83" s="2" t="n"/>
      <c r="G83" s="2" t="n"/>
      <c r="H83" s="3" t="n"/>
      <c r="I83" s="30" t="n"/>
      <c r="J83" s="5" t="n"/>
      <c r="K83" s="33">
        <f>IF($A83="","",IF($H83=1,MIN($I83*$J83,519),MIN($I83*$J83,519+($H83-1)*95)))</f>
        <v/>
      </c>
      <c r="L83" s="32" t="n"/>
      <c r="M83" s="32" t="n"/>
      <c r="N83" s="33">
        <f>IF($A83="","",$K83/4)</f>
        <v/>
      </c>
      <c r="O83" s="30" t="n"/>
      <c r="P83" s="33">
        <f>IF($A83="","",IF($O83="",0,$O83-$N83))</f>
        <v/>
      </c>
      <c r="Q83" s="11">
        <f>IF($A83="","",IF($O83="","Pending",IF($O83=$N83,"Received",IF($O83&lt;$N83,"Partial","Overpaid"))))</f>
        <v/>
      </c>
      <c r="R83" s="12">
        <f>IF($A83="","",IF(OR($M83="",$M83&lt;=$L83),0,$M83-$L83))</f>
        <v/>
      </c>
      <c r="S83" s="2" t="n"/>
    </row>
    <row r="84" ht="20" customHeight="1">
      <c r="A84" s="2" t="n"/>
      <c r="B84" s="2" t="n"/>
      <c r="C84" s="2" t="n"/>
      <c r="D84" s="2" t="n"/>
      <c r="E84" s="3" t="n"/>
      <c r="F84" s="2" t="n"/>
      <c r="G84" s="2" t="n"/>
      <c r="H84" s="3" t="n"/>
      <c r="I84" s="30" t="n"/>
      <c r="J84" s="5" t="n"/>
      <c r="K84" s="31">
        <f>IF($A84="","",IF($H84=1,MIN($I84*$J84,519),MIN($I84*$J84,519+($H84-1)*95)))</f>
        <v/>
      </c>
      <c r="L84" s="32" t="n"/>
      <c r="M84" s="32" t="n"/>
      <c r="N84" s="31">
        <f>IF($A84="","",$K84/4)</f>
        <v/>
      </c>
      <c r="O84" s="30" t="n"/>
      <c r="P84" s="31">
        <f>IF($A84="","",IF($O84="",0,$O84-$N84))</f>
        <v/>
      </c>
      <c r="Q84" s="8">
        <f>IF($A84="","",IF($O84="","Pending",IF($O84=$N84,"Received",IF($O84&lt;$N84,"Partial","Overpaid"))))</f>
        <v/>
      </c>
      <c r="R84" s="9">
        <f>IF($A84="","",IF(OR($M84="",$M84&lt;=$L84),0,$M84-$L84))</f>
        <v/>
      </c>
      <c r="S84" s="2" t="n"/>
    </row>
    <row r="85" ht="20" customHeight="1">
      <c r="A85" s="2" t="n"/>
      <c r="B85" s="2" t="n"/>
      <c r="C85" s="2" t="n"/>
      <c r="D85" s="2" t="n"/>
      <c r="E85" s="3" t="n"/>
      <c r="F85" s="2" t="n"/>
      <c r="G85" s="2" t="n"/>
      <c r="H85" s="3" t="n"/>
      <c r="I85" s="30" t="n"/>
      <c r="J85" s="5" t="n"/>
      <c r="K85" s="33">
        <f>IF($A85="","",IF($H85=1,MIN($I85*$J85,519),MIN($I85*$J85,519+($H85-1)*95)))</f>
        <v/>
      </c>
      <c r="L85" s="32" t="n"/>
      <c r="M85" s="32" t="n"/>
      <c r="N85" s="33">
        <f>IF($A85="","",$K85/4)</f>
        <v/>
      </c>
      <c r="O85" s="30" t="n"/>
      <c r="P85" s="33">
        <f>IF($A85="","",IF($O85="",0,$O85-$N85))</f>
        <v/>
      </c>
      <c r="Q85" s="11">
        <f>IF($A85="","",IF($O85="","Pending",IF($O85=$N85,"Received",IF($O85&lt;$N85,"Partial","Overpaid"))))</f>
        <v/>
      </c>
      <c r="R85" s="12">
        <f>IF($A85="","",IF(OR($M85="",$M85&lt;=$L85),0,$M85-$L85))</f>
        <v/>
      </c>
      <c r="S85" s="2" t="n"/>
    </row>
    <row r="86" ht="20" customHeight="1">
      <c r="A86" s="2" t="n"/>
      <c r="B86" s="2" t="n"/>
      <c r="C86" s="2" t="n"/>
      <c r="D86" s="2" t="n"/>
      <c r="E86" s="3" t="n"/>
      <c r="F86" s="2" t="n"/>
      <c r="G86" s="2" t="n"/>
      <c r="H86" s="3" t="n"/>
      <c r="I86" s="30" t="n"/>
      <c r="J86" s="5" t="n"/>
      <c r="K86" s="31">
        <f>IF($A86="","",IF($H86=1,MIN($I86*$J86,519),MIN($I86*$J86,519+($H86-1)*95)))</f>
        <v/>
      </c>
      <c r="L86" s="32" t="n"/>
      <c r="M86" s="32" t="n"/>
      <c r="N86" s="31">
        <f>IF($A86="","",$K86/4)</f>
        <v/>
      </c>
      <c r="O86" s="30" t="n"/>
      <c r="P86" s="31">
        <f>IF($A86="","",IF($O86="",0,$O86-$N86))</f>
        <v/>
      </c>
      <c r="Q86" s="8">
        <f>IF($A86="","",IF($O86="","Pending",IF($O86=$N86,"Received",IF($O86&lt;$N86,"Partial","Overpaid"))))</f>
        <v/>
      </c>
      <c r="R86" s="9">
        <f>IF($A86="","",IF(OR($M86="",$M86&lt;=$L86),0,$M86-$L86))</f>
        <v/>
      </c>
      <c r="S86" s="2" t="n"/>
    </row>
    <row r="87" ht="20" customHeight="1">
      <c r="A87" s="2" t="n"/>
      <c r="B87" s="2" t="n"/>
      <c r="C87" s="2" t="n"/>
      <c r="D87" s="2" t="n"/>
      <c r="E87" s="3" t="n"/>
      <c r="F87" s="2" t="n"/>
      <c r="G87" s="2" t="n"/>
      <c r="H87" s="3" t="n"/>
      <c r="I87" s="30" t="n"/>
      <c r="J87" s="5" t="n"/>
      <c r="K87" s="33">
        <f>IF($A87="","",IF($H87=1,MIN($I87*$J87,519),MIN($I87*$J87,519+($H87-1)*95)))</f>
        <v/>
      </c>
      <c r="L87" s="32" t="n"/>
      <c r="M87" s="32" t="n"/>
      <c r="N87" s="33">
        <f>IF($A87="","",$K87/4)</f>
        <v/>
      </c>
      <c r="O87" s="30" t="n"/>
      <c r="P87" s="33">
        <f>IF($A87="","",IF($O87="",0,$O87-$N87))</f>
        <v/>
      </c>
      <c r="Q87" s="11">
        <f>IF($A87="","",IF($O87="","Pending",IF($O87=$N87,"Received",IF($O87&lt;$N87,"Partial","Overpaid"))))</f>
        <v/>
      </c>
      <c r="R87" s="12">
        <f>IF($A87="","",IF(OR($M87="",$M87&lt;=$L87),0,$M87-$L87))</f>
        <v/>
      </c>
      <c r="S87" s="2" t="n"/>
    </row>
    <row r="88" ht="20" customHeight="1">
      <c r="A88" s="2" t="n"/>
      <c r="B88" s="2" t="n"/>
      <c r="C88" s="2" t="n"/>
      <c r="D88" s="2" t="n"/>
      <c r="E88" s="3" t="n"/>
      <c r="F88" s="2" t="n"/>
      <c r="G88" s="2" t="n"/>
      <c r="H88" s="3" t="n"/>
      <c r="I88" s="30" t="n"/>
      <c r="J88" s="5" t="n"/>
      <c r="K88" s="31">
        <f>IF($A88="","",IF($H88=1,MIN($I88*$J88,519),MIN($I88*$J88,519+($H88-1)*95)))</f>
        <v/>
      </c>
      <c r="L88" s="32" t="n"/>
      <c r="M88" s="32" t="n"/>
      <c r="N88" s="31">
        <f>IF($A88="","",$K88/4)</f>
        <v/>
      </c>
      <c r="O88" s="30" t="n"/>
      <c r="P88" s="31">
        <f>IF($A88="","",IF($O88="",0,$O88-$N88))</f>
        <v/>
      </c>
      <c r="Q88" s="8">
        <f>IF($A88="","",IF($O88="","Pending",IF($O88=$N88,"Received",IF($O88&lt;$N88,"Partial","Overpaid"))))</f>
        <v/>
      </c>
      <c r="R88" s="9">
        <f>IF($A88="","",IF(OR($M88="",$M88&lt;=$L88),0,$M88-$L88))</f>
        <v/>
      </c>
      <c r="S88" s="2" t="n"/>
    </row>
    <row r="89" ht="20" customHeight="1">
      <c r="A89" s="2" t="n"/>
      <c r="B89" s="2" t="n"/>
      <c r="C89" s="2" t="n"/>
      <c r="D89" s="2" t="n"/>
      <c r="E89" s="3" t="n"/>
      <c r="F89" s="2" t="n"/>
      <c r="G89" s="2" t="n"/>
      <c r="H89" s="3" t="n"/>
      <c r="I89" s="30" t="n"/>
      <c r="J89" s="5" t="n"/>
      <c r="K89" s="33">
        <f>IF($A89="","",IF($H89=1,MIN($I89*$J89,519),MIN($I89*$J89,519+($H89-1)*95)))</f>
        <v/>
      </c>
      <c r="L89" s="32" t="n"/>
      <c r="M89" s="32" t="n"/>
      <c r="N89" s="33">
        <f>IF($A89="","",$K89/4)</f>
        <v/>
      </c>
      <c r="O89" s="30" t="n"/>
      <c r="P89" s="33">
        <f>IF($A89="","",IF($O89="",0,$O89-$N89))</f>
        <v/>
      </c>
      <c r="Q89" s="11">
        <f>IF($A89="","",IF($O89="","Pending",IF($O89=$N89,"Received",IF($O89&lt;$N89,"Partial","Overpaid"))))</f>
        <v/>
      </c>
      <c r="R89" s="12">
        <f>IF($A89="","",IF(OR($M89="",$M89&lt;=$L89),0,$M89-$L89))</f>
        <v/>
      </c>
      <c r="S89" s="2" t="n"/>
    </row>
    <row r="90" ht="20" customHeight="1">
      <c r="A90" s="2" t="n"/>
      <c r="B90" s="2" t="n"/>
      <c r="C90" s="2" t="n"/>
      <c r="D90" s="2" t="n"/>
      <c r="E90" s="3" t="n"/>
      <c r="F90" s="2" t="n"/>
      <c r="G90" s="2" t="n"/>
      <c r="H90" s="3" t="n"/>
      <c r="I90" s="30" t="n"/>
      <c r="J90" s="5" t="n"/>
      <c r="K90" s="31">
        <f>IF($A90="","",IF($H90=1,MIN($I90*$J90,519),MIN($I90*$J90,519+($H90-1)*95)))</f>
        <v/>
      </c>
      <c r="L90" s="32" t="n"/>
      <c r="M90" s="32" t="n"/>
      <c r="N90" s="31">
        <f>IF($A90="","",$K90/4)</f>
        <v/>
      </c>
      <c r="O90" s="30" t="n"/>
      <c r="P90" s="31">
        <f>IF($A90="","",IF($O90="",0,$O90-$N90))</f>
        <v/>
      </c>
      <c r="Q90" s="8">
        <f>IF($A90="","",IF($O90="","Pending",IF($O90=$N90,"Received",IF($O90&lt;$N90,"Partial","Overpaid"))))</f>
        <v/>
      </c>
      <c r="R90" s="9">
        <f>IF($A90="","",IF(OR($M90="",$M90&lt;=$L90),0,$M90-$L90))</f>
        <v/>
      </c>
      <c r="S90" s="2" t="n"/>
    </row>
    <row r="91" ht="20" customHeight="1">
      <c r="A91" s="2" t="n"/>
      <c r="B91" s="2" t="n"/>
      <c r="C91" s="2" t="n"/>
      <c r="D91" s="2" t="n"/>
      <c r="E91" s="3" t="n"/>
      <c r="F91" s="2" t="n"/>
      <c r="G91" s="2" t="n"/>
      <c r="H91" s="3" t="n"/>
      <c r="I91" s="30" t="n"/>
      <c r="J91" s="5" t="n"/>
      <c r="K91" s="33">
        <f>IF($A91="","",IF($H91=1,MIN($I91*$J91,519),MIN($I91*$J91,519+($H91-1)*95)))</f>
        <v/>
      </c>
      <c r="L91" s="32" t="n"/>
      <c r="M91" s="32" t="n"/>
      <c r="N91" s="33">
        <f>IF($A91="","",$K91/4)</f>
        <v/>
      </c>
      <c r="O91" s="30" t="n"/>
      <c r="P91" s="33">
        <f>IF($A91="","",IF($O91="",0,$O91-$N91))</f>
        <v/>
      </c>
      <c r="Q91" s="11">
        <f>IF($A91="","",IF($O91="","Pending",IF($O91=$N91,"Received",IF($O91&lt;$N91,"Partial","Overpaid"))))</f>
        <v/>
      </c>
      <c r="R91" s="12">
        <f>IF($A91="","",IF(OR($M91="",$M91&lt;=$L91),0,$M91-$L91))</f>
        <v/>
      </c>
      <c r="S91" s="2" t="n"/>
    </row>
    <row r="92" ht="20" customHeight="1">
      <c r="A92" s="2" t="n"/>
      <c r="B92" s="2" t="n"/>
      <c r="C92" s="2" t="n"/>
      <c r="D92" s="2" t="n"/>
      <c r="E92" s="3" t="n"/>
      <c r="F92" s="2" t="n"/>
      <c r="G92" s="2" t="n"/>
      <c r="H92" s="3" t="n"/>
      <c r="I92" s="30" t="n"/>
      <c r="J92" s="5" t="n"/>
      <c r="K92" s="31">
        <f>IF($A92="","",IF($H92=1,MIN($I92*$J92,519),MIN($I92*$J92,519+($H92-1)*95)))</f>
        <v/>
      </c>
      <c r="L92" s="32" t="n"/>
      <c r="M92" s="32" t="n"/>
      <c r="N92" s="31">
        <f>IF($A92="","",$K92/4)</f>
        <v/>
      </c>
      <c r="O92" s="30" t="n"/>
      <c r="P92" s="31">
        <f>IF($A92="","",IF($O92="",0,$O92-$N92))</f>
        <v/>
      </c>
      <c r="Q92" s="8">
        <f>IF($A92="","",IF($O92="","Pending",IF($O92=$N92,"Received",IF($O92&lt;$N92,"Partial","Overpaid"))))</f>
        <v/>
      </c>
      <c r="R92" s="9">
        <f>IF($A92="","",IF(OR($M92="",$M92&lt;=$L92),0,$M92-$L92))</f>
        <v/>
      </c>
      <c r="S92" s="2" t="n"/>
    </row>
    <row r="93" ht="20" customHeight="1">
      <c r="A93" s="2" t="n"/>
      <c r="B93" s="2" t="n"/>
      <c r="C93" s="2" t="n"/>
      <c r="D93" s="2" t="n"/>
      <c r="E93" s="3" t="n"/>
      <c r="F93" s="2" t="n"/>
      <c r="G93" s="2" t="n"/>
      <c r="H93" s="3" t="n"/>
      <c r="I93" s="30" t="n"/>
      <c r="J93" s="5" t="n"/>
      <c r="K93" s="33">
        <f>IF($A93="","",IF($H93=1,MIN($I93*$J93,519),MIN($I93*$J93,519+($H93-1)*95)))</f>
        <v/>
      </c>
      <c r="L93" s="32" t="n"/>
      <c r="M93" s="32" t="n"/>
      <c r="N93" s="33">
        <f>IF($A93="","",$K93/4)</f>
        <v/>
      </c>
      <c r="O93" s="30" t="n"/>
      <c r="P93" s="33">
        <f>IF($A93="","",IF($O93="",0,$O93-$N93))</f>
        <v/>
      </c>
      <c r="Q93" s="11">
        <f>IF($A93="","",IF($O93="","Pending",IF($O93=$N93,"Received",IF($O93&lt;$N93,"Partial","Overpaid"))))</f>
        <v/>
      </c>
      <c r="R93" s="12">
        <f>IF($A93="","",IF(OR($M93="",$M93&lt;=$L93),0,$M93-$L93))</f>
        <v/>
      </c>
      <c r="S93" s="2" t="n"/>
    </row>
    <row r="94" ht="20" customHeight="1">
      <c r="A94" s="2" t="n"/>
      <c r="B94" s="2" t="n"/>
      <c r="C94" s="2" t="n"/>
      <c r="D94" s="2" t="n"/>
      <c r="E94" s="3" t="n"/>
      <c r="F94" s="2" t="n"/>
      <c r="G94" s="2" t="n"/>
      <c r="H94" s="3" t="n"/>
      <c r="I94" s="30" t="n"/>
      <c r="J94" s="5" t="n"/>
      <c r="K94" s="31">
        <f>IF($A94="","",IF($H94=1,MIN($I94*$J94,519),MIN($I94*$J94,519+($H94-1)*95)))</f>
        <v/>
      </c>
      <c r="L94" s="32" t="n"/>
      <c r="M94" s="32" t="n"/>
      <c r="N94" s="31">
        <f>IF($A94="","",$K94/4)</f>
        <v/>
      </c>
      <c r="O94" s="30" t="n"/>
      <c r="P94" s="31">
        <f>IF($A94="","",IF($O94="",0,$O94-$N94))</f>
        <v/>
      </c>
      <c r="Q94" s="8">
        <f>IF($A94="","",IF($O94="","Pending",IF($O94=$N94,"Received",IF($O94&lt;$N94,"Partial","Overpaid"))))</f>
        <v/>
      </c>
      <c r="R94" s="9">
        <f>IF($A94="","",IF(OR($M94="",$M94&lt;=$L94),0,$M94-$L94))</f>
        <v/>
      </c>
      <c r="S94" s="2" t="n"/>
    </row>
    <row r="95" ht="20" customHeight="1">
      <c r="A95" s="2" t="n"/>
      <c r="B95" s="2" t="n"/>
      <c r="C95" s="2" t="n"/>
      <c r="D95" s="2" t="n"/>
      <c r="E95" s="3" t="n"/>
      <c r="F95" s="2" t="n"/>
      <c r="G95" s="2" t="n"/>
      <c r="H95" s="3" t="n"/>
      <c r="I95" s="30" t="n"/>
      <c r="J95" s="5" t="n"/>
      <c r="K95" s="33">
        <f>IF($A95="","",IF($H95=1,MIN($I95*$J95,519),MIN($I95*$J95,519+($H95-1)*95)))</f>
        <v/>
      </c>
      <c r="L95" s="32" t="n"/>
      <c r="M95" s="32" t="n"/>
      <c r="N95" s="33">
        <f>IF($A95="","",$K95/4)</f>
        <v/>
      </c>
      <c r="O95" s="30" t="n"/>
      <c r="P95" s="33">
        <f>IF($A95="","",IF($O95="",0,$O95-$N95))</f>
        <v/>
      </c>
      <c r="Q95" s="11">
        <f>IF($A95="","",IF($O95="","Pending",IF($O95=$N95,"Received",IF($O95&lt;$N95,"Partial","Overpaid"))))</f>
        <v/>
      </c>
      <c r="R95" s="12">
        <f>IF($A95="","",IF(OR($M95="",$M95&lt;=$L95),0,$M95-$L95))</f>
        <v/>
      </c>
      <c r="S95" s="2" t="n"/>
    </row>
    <row r="96" ht="20" customHeight="1">
      <c r="A96" s="2" t="n"/>
      <c r="B96" s="2" t="n"/>
      <c r="C96" s="2" t="n"/>
      <c r="D96" s="2" t="n"/>
      <c r="E96" s="3" t="n"/>
      <c r="F96" s="2" t="n"/>
      <c r="G96" s="2" t="n"/>
      <c r="H96" s="3" t="n"/>
      <c r="I96" s="30" t="n"/>
      <c r="J96" s="5" t="n"/>
      <c r="K96" s="31">
        <f>IF($A96="","",IF($H96=1,MIN($I96*$J96,519),MIN($I96*$J96,519+($H96-1)*95)))</f>
        <v/>
      </c>
      <c r="L96" s="32" t="n"/>
      <c r="M96" s="32" t="n"/>
      <c r="N96" s="31">
        <f>IF($A96="","",$K96/4)</f>
        <v/>
      </c>
      <c r="O96" s="30" t="n"/>
      <c r="P96" s="31">
        <f>IF($A96="","",IF($O96="",0,$O96-$N96))</f>
        <v/>
      </c>
      <c r="Q96" s="8">
        <f>IF($A96="","",IF($O96="","Pending",IF($O96=$N96,"Received",IF($O96&lt;$N96,"Partial","Overpaid"))))</f>
        <v/>
      </c>
      <c r="R96" s="9">
        <f>IF($A96="","",IF(OR($M96="",$M96&lt;=$L96),0,$M96-$L96))</f>
        <v/>
      </c>
      <c r="S96" s="2" t="n"/>
    </row>
    <row r="97" ht="20" customHeight="1">
      <c r="A97" s="2" t="n"/>
      <c r="B97" s="2" t="n"/>
      <c r="C97" s="2" t="n"/>
      <c r="D97" s="2" t="n"/>
      <c r="E97" s="3" t="n"/>
      <c r="F97" s="2" t="n"/>
      <c r="G97" s="2" t="n"/>
      <c r="H97" s="3" t="n"/>
      <c r="I97" s="30" t="n"/>
      <c r="J97" s="5" t="n"/>
      <c r="K97" s="33">
        <f>IF($A97="","",IF($H97=1,MIN($I97*$J97,519),MIN($I97*$J97,519+($H97-1)*95)))</f>
        <v/>
      </c>
      <c r="L97" s="32" t="n"/>
      <c r="M97" s="32" t="n"/>
      <c r="N97" s="33">
        <f>IF($A97="","",$K97/4)</f>
        <v/>
      </c>
      <c r="O97" s="30" t="n"/>
      <c r="P97" s="33">
        <f>IF($A97="","",IF($O97="",0,$O97-$N97))</f>
        <v/>
      </c>
      <c r="Q97" s="11">
        <f>IF($A97="","",IF($O97="","Pending",IF($O97=$N97,"Received",IF($O97&lt;$N97,"Partial","Overpaid"))))</f>
        <v/>
      </c>
      <c r="R97" s="12">
        <f>IF($A97="","",IF(OR($M97="",$M97&lt;=$L97),0,$M97-$L97))</f>
        <v/>
      </c>
      <c r="S97" s="2" t="n"/>
    </row>
    <row r="98" ht="20" customHeight="1">
      <c r="A98" s="2" t="n"/>
      <c r="B98" s="2" t="n"/>
      <c r="C98" s="2" t="n"/>
      <c r="D98" s="2" t="n"/>
      <c r="E98" s="3" t="n"/>
      <c r="F98" s="2" t="n"/>
      <c r="G98" s="2" t="n"/>
      <c r="H98" s="3" t="n"/>
      <c r="I98" s="30" t="n"/>
      <c r="J98" s="5" t="n"/>
      <c r="K98" s="31">
        <f>IF($A98="","",IF($H98=1,MIN($I98*$J98,519),MIN($I98*$J98,519+($H98-1)*95)))</f>
        <v/>
      </c>
      <c r="L98" s="32" t="n"/>
      <c r="M98" s="32" t="n"/>
      <c r="N98" s="31">
        <f>IF($A98="","",$K98/4)</f>
        <v/>
      </c>
      <c r="O98" s="30" t="n"/>
      <c r="P98" s="31">
        <f>IF($A98="","",IF($O98="",0,$O98-$N98))</f>
        <v/>
      </c>
      <c r="Q98" s="8">
        <f>IF($A98="","",IF($O98="","Pending",IF($O98=$N98,"Received",IF($O98&lt;$N98,"Partial","Overpaid"))))</f>
        <v/>
      </c>
      <c r="R98" s="9">
        <f>IF($A98="","",IF(OR($M98="",$M98&lt;=$L98),0,$M98-$L98))</f>
        <v/>
      </c>
      <c r="S98" s="2" t="n"/>
    </row>
    <row r="99" ht="20" customHeight="1">
      <c r="A99" s="2" t="n"/>
      <c r="B99" s="2" t="n"/>
      <c r="C99" s="2" t="n"/>
      <c r="D99" s="2" t="n"/>
      <c r="E99" s="3" t="n"/>
      <c r="F99" s="2" t="n"/>
      <c r="G99" s="2" t="n"/>
      <c r="H99" s="3" t="n"/>
      <c r="I99" s="30" t="n"/>
      <c r="J99" s="5" t="n"/>
      <c r="K99" s="33">
        <f>IF($A99="","",IF($H99=1,MIN($I99*$J99,519),MIN($I99*$J99,519+($H99-1)*95)))</f>
        <v/>
      </c>
      <c r="L99" s="32" t="n"/>
      <c r="M99" s="32" t="n"/>
      <c r="N99" s="33">
        <f>IF($A99="","",$K99/4)</f>
        <v/>
      </c>
      <c r="O99" s="30" t="n"/>
      <c r="P99" s="33">
        <f>IF($A99="","",IF($O99="",0,$O99-$N99))</f>
        <v/>
      </c>
      <c r="Q99" s="11">
        <f>IF($A99="","",IF($O99="","Pending",IF($O99=$N99,"Received",IF($O99&lt;$N99,"Partial","Overpaid"))))</f>
        <v/>
      </c>
      <c r="R99" s="12">
        <f>IF($A99="","",IF(OR($M99="",$M99&lt;=$L99),0,$M99-$L99))</f>
        <v/>
      </c>
      <c r="S99" s="2" t="n"/>
    </row>
    <row r="100" ht="20" customHeight="1">
      <c r="A100" s="2" t="n"/>
      <c r="B100" s="2" t="n"/>
      <c r="C100" s="2" t="n"/>
      <c r="D100" s="2" t="n"/>
      <c r="E100" s="3" t="n"/>
      <c r="F100" s="2" t="n"/>
      <c r="G100" s="2" t="n"/>
      <c r="H100" s="3" t="n"/>
      <c r="I100" s="30" t="n"/>
      <c r="J100" s="5" t="n"/>
      <c r="K100" s="31">
        <f>IF($A100="","",IF($H100=1,MIN($I100*$J100,519),MIN($I100*$J100,519+($H100-1)*95)))</f>
        <v/>
      </c>
      <c r="L100" s="32" t="n"/>
      <c r="M100" s="32" t="n"/>
      <c r="N100" s="31">
        <f>IF($A100="","",$K100/4)</f>
        <v/>
      </c>
      <c r="O100" s="30" t="n"/>
      <c r="P100" s="31">
        <f>IF($A100="","",IF($O100="",0,$O100-$N100))</f>
        <v/>
      </c>
      <c r="Q100" s="8">
        <f>IF($A100="","",IF($O100="","Pending",IF($O100=$N100,"Received",IF($O100&lt;$N100,"Partial","Overpaid"))))</f>
        <v/>
      </c>
      <c r="R100" s="9">
        <f>IF($A100="","",IF(OR($M100="",$M100&lt;=$L100),0,$M100-$L100))</f>
        <v/>
      </c>
      <c r="S100" s="2" t="n"/>
    </row>
    <row r="101" ht="20" customHeight="1">
      <c r="A101" s="2" t="n"/>
      <c r="B101" s="2" t="n"/>
      <c r="C101" s="2" t="n"/>
      <c r="D101" s="2" t="n"/>
      <c r="E101" s="3" t="n"/>
      <c r="F101" s="2" t="n"/>
      <c r="G101" s="2" t="n"/>
      <c r="H101" s="3" t="n"/>
      <c r="I101" s="30" t="n"/>
      <c r="J101" s="5" t="n"/>
      <c r="K101" s="33">
        <f>IF($A101="","",IF($H101=1,MIN($I101*$J101,519),MIN($I101*$J101,519+($H101-1)*95)))</f>
        <v/>
      </c>
      <c r="L101" s="32" t="n"/>
      <c r="M101" s="32" t="n"/>
      <c r="N101" s="33">
        <f>IF($A101="","",$K101/4)</f>
        <v/>
      </c>
      <c r="O101" s="30" t="n"/>
      <c r="P101" s="33">
        <f>IF($A101="","",IF($O101="",0,$O101-$N101))</f>
        <v/>
      </c>
      <c r="Q101" s="11">
        <f>IF($A101="","",IF($O101="","Pending",IF($O101=$N101,"Received",IF($O101&lt;$N101,"Partial","Overpaid"))))</f>
        <v/>
      </c>
      <c r="R101" s="12">
        <f>IF($A101="","",IF(OR($M101="",$M101&lt;=$L101),0,$M101-$L101))</f>
        <v/>
      </c>
      <c r="S101" s="2" t="n"/>
    </row>
  </sheetData>
  <autoFilter ref="A1:S101"/>
  <conditionalFormatting sqref="Q2:R101">
    <cfRule type="expression" priority="1" dxfId="0" stopIfTrue="1">
      <formula>OR($Q2="Partial",$R2&gt;0)</formula>
    </cfRule>
    <cfRule type="expression" priority="2" dxfId="1" stopIfTrue="1">
      <formula>$Q2="Received"</formula>
    </cfRule>
    <cfRule type="expression" priority="3" dxfId="2" stopIfTrue="1">
      <formula>$Q2="Pending"</formula>
    </cfRule>
  </conditionalFormatting>
  <dataValidations count="10">
    <dataValidation sqref="C2:C101" showErrorMessage="1" showInputMessage="1" allowBlank="1" type="list">
      <formula1>"Ontario,Quebec,British Columbia,Alberta,Nova Scotia,Manitoba,Saskatchewan,New Brunswick,Newfoundland and Labrador,Prince Edward Island,Yukon,Northwest Territories,Nunavut"</formula1>
    </dataValidation>
    <dataValidation sqref="G2:G101" showErrorMessage="1" showInputMessage="1" allowBlank="1" type="list">
      <formula1>"Single,Married,Common-law,Separated"</formula1>
    </dataValidation>
    <dataValidation sqref="F2:F101" showErrorMessage="1" showInputMessage="1" allowBlank="1" type="list">
      <formula1>"January-March,April-June,July-September,October-December"</formula1>
    </dataValidation>
    <dataValidation sqref="Q2:Q101" showErrorMessage="1" showInputMessage="1" allowBlank="1" type="list">
      <formula1>"Pending,Received,Partial,Overpaid"</formula1>
    </dataValidation>
    <dataValidation sqref="H2:H101" showErrorMessage="1" showInputMessage="1" allowBlank="1" type="whole" operator="between">
      <formula1>1</formula1>
      <formula2>20</formula2>
    </dataValidation>
    <dataValidation sqref="E2:E101" showErrorMessage="1" showInputMessage="1" allowBlank="1" type="whole" operator="between">
      <formula1>2000</formula1>
      <formula2>2100</formula2>
    </dataValidation>
    <dataValidation sqref="J2:J101" showErrorMessage="1" showInputMessage="1" allowBlank="1" type="decimal" operator="between">
      <formula1>0</formula1>
      <formula2>0.1</formula2>
    </dataValidation>
    <dataValidation sqref="L2:L101" showErrorMessage="1" showInputMessage="1" allowBlank="1" type="date" operator="greaterThanOrEqual">
      <formula1>2000-01-01</formula1>
    </dataValidation>
    <dataValidation sqref="M2:M101" showErrorMessage="1" showInputMessage="1" allowBlank="1" type="date" operator="greaterThanOrEqual">
      <formula1>2000-01-01</formula1>
    </dataValidation>
    <dataValidation sqref="O2:O101" showErrorMessage="1" showInputMessage="1" allowBlank="1" type="decimal" operator="between">
      <formula1>0</formula1>
      <formula2>1000000</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31"/>
  <sheetViews>
    <sheetView showGridLines="0" workbookViewId="0">
      <pane ySplit="2" topLeftCell="A3" activePane="bottomLeft" state="frozen"/>
      <selection pane="bottomLeft" activeCell="A1" sqref="A1"/>
    </sheetView>
  </sheetViews>
  <sheetFormatPr baseColWidth="8" defaultRowHeight="15"/>
  <cols>
    <col width="24" customWidth="1" min="1" max="1"/>
    <col width="18" customWidth="1" min="2" max="2"/>
    <col width="22" customWidth="1" min="3" max="3"/>
    <col width="52" customWidth="1" min="4" max="4"/>
    <col width="18" customWidth="1" min="5" max="5"/>
    <col width="18" customWidth="1" min="6" max="6"/>
    <col width="26" customWidth="1" min="7" max="7"/>
    <col width="47" customWidth="1" min="8" max="8"/>
    <col width="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s>
  <sheetData>
    <row r="1" ht="28" customHeight="1">
      <c r="A1" s="13" t="inlineStr">
        <is>
          <t>GST/HST Credit Tracker — Summary Dashboard</t>
        </is>
      </c>
    </row>
    <row r="2"/>
    <row r="3" ht="34" customHeight="1">
      <c r="A3" s="1" t="inlineStr">
        <is>
          <t>Total Expected Credit</t>
        </is>
      </c>
      <c r="B3" s="1" t="inlineStr">
        <is>
          <t>Total Actual Payments</t>
        </is>
      </c>
      <c r="C3" s="1" t="inlineStr">
        <is>
          <t>Total Variance</t>
        </is>
      </c>
      <c r="D3" s="1" t="inlineStr">
        <is>
          <t>Average Payment</t>
        </is>
      </c>
      <c r="E3" s="1" t="inlineStr">
        <is>
          <t>Received Payment Count</t>
        </is>
      </c>
      <c r="F3" s="1" t="inlineStr">
        <is>
          <t>Pending Payment Count</t>
        </is>
      </c>
      <c r="G3" s="1" t="inlineStr">
        <is>
          <t>On-Time Payment Percentage</t>
        </is>
      </c>
    </row>
    <row r="4">
      <c r="A4" s="34">
        <f>SUM('Credit Tracker'!$N$2:$N$101)</f>
        <v/>
      </c>
      <c r="B4" s="34">
        <f>SUM('Credit Tracker'!$O$2:$O$101)</f>
        <v/>
      </c>
      <c r="C4" s="34">
        <f>SUM('Credit Tracker'!$P$2:$P$101)</f>
        <v/>
      </c>
      <c r="D4" s="34">
        <f>IFERROR(AVERAGE('Credit Tracker'!$O$2:$O$101),0)</f>
        <v/>
      </c>
      <c r="E4" s="15">
        <f>COUNTIF('Credit Tracker'!$Q$2:$Q$101,"Received")</f>
        <v/>
      </c>
      <c r="F4" s="15">
        <f>COUNTIF('Credit Tracker'!$Q$2:$Q$101,"Pending")</f>
        <v/>
      </c>
      <c r="G4" s="16">
        <f>IFERROR(COUNTIF('Credit Tracker'!$Q$2:$Q$101,"Received")/COUNTA('Credit Tracker'!$A$2:$A$101),0)</f>
        <v/>
      </c>
    </row>
    <row r="5"/>
    <row r="6" ht="32" customHeight="1">
      <c r="A6" s="17" t="inlineStr">
        <is>
          <t>Select Province/Territory</t>
        </is>
      </c>
      <c r="B6" s="2" t="inlineStr">
        <is>
          <t>Ontario</t>
        </is>
      </c>
      <c r="C6" s="17" t="inlineStr">
        <is>
          <t>Regional tax treatment note</t>
        </is>
      </c>
      <c r="D6" s="18">
        <f>IFERROR(VLOOKUP($B$6,$G$19:$H$31,2,FALSE),"Select a province")</f>
        <v/>
      </c>
    </row>
    <row r="7"/>
    <row r="8"/>
    <row r="9"/>
    <row r="10">
      <c r="A10" s="17" t="inlineStr">
        <is>
          <t>Payment Period</t>
        </is>
      </c>
      <c r="B10" s="17" t="inlineStr">
        <is>
          <t>Expected Payments</t>
        </is>
      </c>
      <c r="C10" s="17" t="inlineStr">
        <is>
          <t>Actual Payments</t>
        </is>
      </c>
      <c r="E10" s="17" t="inlineStr">
        <is>
          <t>Payment Status</t>
        </is>
      </c>
      <c r="F10" s="17" t="inlineStr">
        <is>
          <t>Number of Records</t>
        </is>
      </c>
    </row>
    <row r="11">
      <c r="A11" s="19" t="inlineStr">
        <is>
          <t>January-March</t>
        </is>
      </c>
      <c r="B11" s="31">
        <f>SUMIF('Credit Tracker'!$F$2:$F$101,$A11,'Credit Tracker'!$N$2:$N$101)</f>
        <v/>
      </c>
      <c r="C11" s="31">
        <f>SUMIF('Credit Tracker'!$F$2:$F$101,$A11,'Credit Tracker'!$O$2:$O$101)</f>
        <v/>
      </c>
      <c r="E11" s="20" t="inlineStr">
        <is>
          <t>Received</t>
        </is>
      </c>
      <c r="F11" s="21">
        <f>COUNTIF('Credit Tracker'!$Q$2:$Q$101,$E11)</f>
        <v/>
      </c>
    </row>
    <row r="12">
      <c r="A12" s="22" t="inlineStr">
        <is>
          <t>April-June</t>
        </is>
      </c>
      <c r="B12" s="33">
        <f>SUMIF('Credit Tracker'!$F$2:$F$101,$A12,'Credit Tracker'!$N$2:$N$101)</f>
        <v/>
      </c>
      <c r="C12" s="33">
        <f>SUMIF('Credit Tracker'!$F$2:$F$101,$A12,'Credit Tracker'!$O$2:$O$101)</f>
        <v/>
      </c>
      <c r="E12" s="23" t="inlineStr">
        <is>
          <t>Pending</t>
        </is>
      </c>
      <c r="F12" s="24">
        <f>COUNTIF('Credit Tracker'!$Q$2:$Q$101,$E12)</f>
        <v/>
      </c>
    </row>
    <row r="13">
      <c r="A13" s="19" t="inlineStr">
        <is>
          <t>July-September</t>
        </is>
      </c>
      <c r="B13" s="31">
        <f>SUMIF('Credit Tracker'!$F$2:$F$101,$A13,'Credit Tracker'!$N$2:$N$101)</f>
        <v/>
      </c>
      <c r="C13" s="31">
        <f>SUMIF('Credit Tracker'!$F$2:$F$101,$A13,'Credit Tracker'!$O$2:$O$101)</f>
        <v/>
      </c>
      <c r="E13" s="20" t="inlineStr">
        <is>
          <t>Partial</t>
        </is>
      </c>
      <c r="F13" s="21">
        <f>COUNTIF('Credit Tracker'!$Q$2:$Q$101,$E13)</f>
        <v/>
      </c>
    </row>
    <row r="14">
      <c r="A14" s="22" t="inlineStr">
        <is>
          <t>October-December</t>
        </is>
      </c>
      <c r="B14" s="33">
        <f>SUMIF('Credit Tracker'!$F$2:$F$101,$A14,'Credit Tracker'!$N$2:$N$101)</f>
        <v/>
      </c>
      <c r="C14" s="33">
        <f>SUMIF('Credit Tracker'!$F$2:$F$101,$A14,'Credit Tracker'!$O$2:$O$101)</f>
        <v/>
      </c>
      <c r="E14" s="23" t="inlineStr">
        <is>
          <t>Overpaid</t>
        </is>
      </c>
      <c r="F14" s="24">
        <f>COUNTIF('Credit Tracker'!$Q$2:$Q$101,$E14)</f>
        <v/>
      </c>
    </row>
    <row r="15"/>
    <row r="16"/>
    <row r="17"/>
    <row r="18">
      <c r="A18" s="17" t="inlineStr">
        <is>
          <t>Province/Territory</t>
        </is>
      </c>
      <c r="B18" s="17" t="inlineStr">
        <is>
          <t>Number of Records</t>
        </is>
      </c>
      <c r="C18" s="17" t="inlineStr">
        <is>
          <t>Total Expected Payment</t>
        </is>
      </c>
      <c r="D18" s="17" t="inlineStr">
        <is>
          <t>Total Actual Payment</t>
        </is>
      </c>
      <c r="E18" s="17" t="inlineStr">
        <is>
          <t>Average AFNI</t>
        </is>
      </c>
      <c r="G18" s="17" t="inlineStr">
        <is>
          <t>Province/Territory</t>
        </is>
      </c>
      <c r="H18" s="17" t="inlineStr">
        <is>
          <t>Regional Reference Note</t>
        </is>
      </c>
    </row>
    <row r="19">
      <c r="A19" s="19" t="inlineStr">
        <is>
          <t>Ontario</t>
        </is>
      </c>
      <c r="B19" s="25">
        <f>COUNTIF('Credit Tracker'!$C$2:$C$101,$A19)</f>
        <v/>
      </c>
      <c r="C19" s="31">
        <f>SUMIF('Credit Tracker'!$C$2:$C$101,$A19,'Credit Tracker'!$N$2:$N$101)</f>
        <v/>
      </c>
      <c r="D19" s="31">
        <f>SUMIF('Credit Tracker'!$C$2:$C$101,$A19,'Credit Tracker'!$O$2:$O$101)</f>
        <v/>
      </c>
      <c r="E19" s="31">
        <f>IFERROR(SUMIF('Credit Tracker'!$C$2:$C$101,$A19,'Credit Tracker'!$I$2:$I$101)/$B19,0)</f>
        <v/>
      </c>
      <c r="G19" s="26" t="inlineStr">
        <is>
          <t>Ontario</t>
        </is>
      </c>
      <c r="H19" s="26" t="inlineStr">
        <is>
          <t>HST 13% reference note</t>
        </is>
      </c>
    </row>
    <row r="20">
      <c r="A20" s="22" t="inlineStr">
        <is>
          <t>Quebec</t>
        </is>
      </c>
      <c r="B20" s="27">
        <f>COUNTIF('Credit Tracker'!$C$2:$C$101,$A20)</f>
        <v/>
      </c>
      <c r="C20" s="33">
        <f>SUMIF('Credit Tracker'!$C$2:$C$101,$A20,'Credit Tracker'!$N$2:$N$101)</f>
        <v/>
      </c>
      <c r="D20" s="33">
        <f>SUMIF('Credit Tracker'!$C$2:$C$101,$A20,'Credit Tracker'!$O$2:$O$101)</f>
        <v/>
      </c>
      <c r="E20" s="33">
        <f>IFERROR(SUMIF('Credit Tracker'!$C$2:$C$101,$A20,'Credit Tracker'!$I$2:$I$101)/$B20,0)</f>
        <v/>
      </c>
      <c r="G20" s="28" t="inlineStr">
        <is>
          <t>Quebec</t>
        </is>
      </c>
      <c r="H20" s="28" t="inlineStr">
        <is>
          <t>GST 5% plus QST administered separately</t>
        </is>
      </c>
    </row>
    <row r="21">
      <c r="A21" s="19" t="inlineStr">
        <is>
          <t>British Columbia</t>
        </is>
      </c>
      <c r="B21" s="25">
        <f>COUNTIF('Credit Tracker'!$C$2:$C$101,$A21)</f>
        <v/>
      </c>
      <c r="C21" s="31">
        <f>SUMIF('Credit Tracker'!$C$2:$C$101,$A21,'Credit Tracker'!$N$2:$N$101)</f>
        <v/>
      </c>
      <c r="D21" s="31">
        <f>SUMIF('Credit Tracker'!$C$2:$C$101,$A21,'Credit Tracker'!$O$2:$O$101)</f>
        <v/>
      </c>
      <c r="E21" s="31">
        <f>IFERROR(SUMIF('Credit Tracker'!$C$2:$C$101,$A21,'Credit Tracker'!$I$2:$I$101)/$B21,0)</f>
        <v/>
      </c>
      <c r="G21" s="26" t="inlineStr">
        <is>
          <t>British Columbia</t>
        </is>
      </c>
      <c r="H21" s="26" t="inlineStr">
        <is>
          <t>GST 5% plus PST reference note</t>
        </is>
      </c>
    </row>
    <row r="22">
      <c r="A22" s="22" t="inlineStr">
        <is>
          <t>Alberta</t>
        </is>
      </c>
      <c r="B22" s="27">
        <f>COUNTIF('Credit Tracker'!$C$2:$C$101,$A22)</f>
        <v/>
      </c>
      <c r="C22" s="33">
        <f>SUMIF('Credit Tracker'!$C$2:$C$101,$A22,'Credit Tracker'!$N$2:$N$101)</f>
        <v/>
      </c>
      <c r="D22" s="33">
        <f>SUMIF('Credit Tracker'!$C$2:$C$101,$A22,'Credit Tracker'!$O$2:$O$101)</f>
        <v/>
      </c>
      <c r="E22" s="33">
        <f>IFERROR(SUMIF('Credit Tracker'!$C$2:$C$101,$A22,'Credit Tracker'!$I$2:$I$101)/$B22,0)</f>
        <v/>
      </c>
      <c r="G22" s="28" t="inlineStr">
        <is>
          <t>Alberta</t>
        </is>
      </c>
      <c r="H22" s="28" t="inlineStr">
        <is>
          <t>GST 5% reference note</t>
        </is>
      </c>
    </row>
    <row r="23">
      <c r="A23" s="19" t="inlineStr">
        <is>
          <t>Nova Scotia</t>
        </is>
      </c>
      <c r="B23" s="25">
        <f>COUNTIF('Credit Tracker'!$C$2:$C$101,$A23)</f>
        <v/>
      </c>
      <c r="C23" s="31">
        <f>SUMIF('Credit Tracker'!$C$2:$C$101,$A23,'Credit Tracker'!$N$2:$N$101)</f>
        <v/>
      </c>
      <c r="D23" s="31">
        <f>SUMIF('Credit Tracker'!$C$2:$C$101,$A23,'Credit Tracker'!$O$2:$O$101)</f>
        <v/>
      </c>
      <c r="E23" s="31">
        <f>IFERROR(SUMIF('Credit Tracker'!$C$2:$C$101,$A23,'Credit Tracker'!$I$2:$I$101)/$B23,0)</f>
        <v/>
      </c>
      <c r="G23" s="26" t="inlineStr">
        <is>
          <t>Nova Scotia</t>
        </is>
      </c>
      <c r="H23" s="26" t="inlineStr">
        <is>
          <t>HST 15% reference note</t>
        </is>
      </c>
    </row>
    <row r="24">
      <c r="A24" s="22" t="inlineStr">
        <is>
          <t>Manitoba</t>
        </is>
      </c>
      <c r="B24" s="27">
        <f>COUNTIF('Credit Tracker'!$C$2:$C$101,$A24)</f>
        <v/>
      </c>
      <c r="C24" s="33">
        <f>SUMIF('Credit Tracker'!$C$2:$C$101,$A24,'Credit Tracker'!$N$2:$N$101)</f>
        <v/>
      </c>
      <c r="D24" s="33">
        <f>SUMIF('Credit Tracker'!$C$2:$C$101,$A24,'Credit Tracker'!$O$2:$O$101)</f>
        <v/>
      </c>
      <c r="E24" s="33">
        <f>IFERROR(SUMIF('Credit Tracker'!$C$2:$C$101,$A24,'Credit Tracker'!$I$2:$I$101)/$B24,0)</f>
        <v/>
      </c>
      <c r="G24" s="28" t="inlineStr">
        <is>
          <t>Manitoba</t>
        </is>
      </c>
      <c r="H24" s="28" t="inlineStr">
        <is>
          <t>GST 5% plus provincial sales tax reference note</t>
        </is>
      </c>
    </row>
    <row r="25">
      <c r="A25" s="19" t="inlineStr">
        <is>
          <t>Saskatchewan</t>
        </is>
      </c>
      <c r="B25" s="25">
        <f>COUNTIF('Credit Tracker'!$C$2:$C$101,$A25)</f>
        <v/>
      </c>
      <c r="C25" s="31">
        <f>SUMIF('Credit Tracker'!$C$2:$C$101,$A25,'Credit Tracker'!$N$2:$N$101)</f>
        <v/>
      </c>
      <c r="D25" s="31">
        <f>SUMIF('Credit Tracker'!$C$2:$C$101,$A25,'Credit Tracker'!$O$2:$O$101)</f>
        <v/>
      </c>
      <c r="E25" s="31">
        <f>IFERROR(SUMIF('Credit Tracker'!$C$2:$C$101,$A25,'Credit Tracker'!$I$2:$I$101)/$B25,0)</f>
        <v/>
      </c>
      <c r="G25" s="26" t="inlineStr">
        <is>
          <t>Saskatchewan</t>
        </is>
      </c>
      <c r="H25" s="26" t="inlineStr">
        <is>
          <t>GST 5% plus provincial sales tax reference note</t>
        </is>
      </c>
    </row>
    <row r="26">
      <c r="A26" s="22" t="inlineStr">
        <is>
          <t>New Brunswick</t>
        </is>
      </c>
      <c r="B26" s="27">
        <f>COUNTIF('Credit Tracker'!$C$2:$C$101,$A26)</f>
        <v/>
      </c>
      <c r="C26" s="33">
        <f>SUMIF('Credit Tracker'!$C$2:$C$101,$A26,'Credit Tracker'!$N$2:$N$101)</f>
        <v/>
      </c>
      <c r="D26" s="33">
        <f>SUMIF('Credit Tracker'!$C$2:$C$101,$A26,'Credit Tracker'!$O$2:$O$101)</f>
        <v/>
      </c>
      <c r="E26" s="33">
        <f>IFERROR(SUMIF('Credit Tracker'!$C$2:$C$101,$A26,'Credit Tracker'!$I$2:$I$101)/$B26,0)</f>
        <v/>
      </c>
      <c r="G26" s="28" t="inlineStr">
        <is>
          <t>New Brunswick</t>
        </is>
      </c>
      <c r="H26" s="28" t="inlineStr">
        <is>
          <t>HST 15% reference note</t>
        </is>
      </c>
    </row>
    <row r="27">
      <c r="A27" s="19" t="inlineStr">
        <is>
          <t>Newfoundland and Labrador</t>
        </is>
      </c>
      <c r="B27" s="25">
        <f>COUNTIF('Credit Tracker'!$C$2:$C$101,$A27)</f>
        <v/>
      </c>
      <c r="C27" s="31">
        <f>SUMIF('Credit Tracker'!$C$2:$C$101,$A27,'Credit Tracker'!$N$2:$N$101)</f>
        <v/>
      </c>
      <c r="D27" s="31">
        <f>SUMIF('Credit Tracker'!$C$2:$C$101,$A27,'Credit Tracker'!$O$2:$O$101)</f>
        <v/>
      </c>
      <c r="E27" s="31">
        <f>IFERROR(SUMIF('Credit Tracker'!$C$2:$C$101,$A27,'Credit Tracker'!$I$2:$I$101)/$B27,0)</f>
        <v/>
      </c>
      <c r="G27" s="26" t="inlineStr">
        <is>
          <t>Newfoundland and Labrador</t>
        </is>
      </c>
      <c r="H27" s="26" t="inlineStr">
        <is>
          <t>HST 15% reference note</t>
        </is>
      </c>
    </row>
    <row r="28">
      <c r="A28" s="22" t="inlineStr">
        <is>
          <t>Prince Edward Island</t>
        </is>
      </c>
      <c r="B28" s="27">
        <f>COUNTIF('Credit Tracker'!$C$2:$C$101,$A28)</f>
        <v/>
      </c>
      <c r="C28" s="33">
        <f>SUMIF('Credit Tracker'!$C$2:$C$101,$A28,'Credit Tracker'!$N$2:$N$101)</f>
        <v/>
      </c>
      <c r="D28" s="33">
        <f>SUMIF('Credit Tracker'!$C$2:$C$101,$A28,'Credit Tracker'!$O$2:$O$101)</f>
        <v/>
      </c>
      <c r="E28" s="33">
        <f>IFERROR(SUMIF('Credit Tracker'!$C$2:$C$101,$A28,'Credit Tracker'!$I$2:$I$101)/$B28,0)</f>
        <v/>
      </c>
      <c r="G28" s="28" t="inlineStr">
        <is>
          <t>Prince Edward Island</t>
        </is>
      </c>
      <c r="H28" s="28" t="inlineStr">
        <is>
          <t>HST 15% reference note</t>
        </is>
      </c>
    </row>
    <row r="29">
      <c r="A29" s="19" t="inlineStr">
        <is>
          <t>Yukon</t>
        </is>
      </c>
      <c r="B29" s="25">
        <f>COUNTIF('Credit Tracker'!$C$2:$C$101,$A29)</f>
        <v/>
      </c>
      <c r="C29" s="31">
        <f>SUMIF('Credit Tracker'!$C$2:$C$101,$A29,'Credit Tracker'!$N$2:$N$101)</f>
        <v/>
      </c>
      <c r="D29" s="31">
        <f>SUMIF('Credit Tracker'!$C$2:$C$101,$A29,'Credit Tracker'!$O$2:$O$101)</f>
        <v/>
      </c>
      <c r="E29" s="31">
        <f>IFERROR(SUMIF('Credit Tracker'!$C$2:$C$101,$A29,'Credit Tracker'!$I$2:$I$101)/$B29,0)</f>
        <v/>
      </c>
      <c r="G29" s="26" t="inlineStr">
        <is>
          <t>Yukon</t>
        </is>
      </c>
      <c r="H29" s="26" t="inlineStr">
        <is>
          <t>GST 5% reference note</t>
        </is>
      </c>
    </row>
    <row r="30">
      <c r="A30" s="22" t="inlineStr">
        <is>
          <t>Northwest Territories</t>
        </is>
      </c>
      <c r="B30" s="27">
        <f>COUNTIF('Credit Tracker'!$C$2:$C$101,$A30)</f>
        <v/>
      </c>
      <c r="C30" s="33">
        <f>SUMIF('Credit Tracker'!$C$2:$C$101,$A30,'Credit Tracker'!$N$2:$N$101)</f>
        <v/>
      </c>
      <c r="D30" s="33">
        <f>SUMIF('Credit Tracker'!$C$2:$C$101,$A30,'Credit Tracker'!$O$2:$O$101)</f>
        <v/>
      </c>
      <c r="E30" s="33">
        <f>IFERROR(SUMIF('Credit Tracker'!$C$2:$C$101,$A30,'Credit Tracker'!$I$2:$I$101)/$B30,0)</f>
        <v/>
      </c>
      <c r="G30" s="28" t="inlineStr">
        <is>
          <t>Northwest Territories</t>
        </is>
      </c>
      <c r="H30" s="28" t="inlineStr">
        <is>
          <t>GST 5% reference note</t>
        </is>
      </c>
    </row>
    <row r="31">
      <c r="A31" s="19" t="inlineStr">
        <is>
          <t>Nunavut</t>
        </is>
      </c>
      <c r="B31" s="25">
        <f>COUNTIF('Credit Tracker'!$C$2:$C$101,$A31)</f>
        <v/>
      </c>
      <c r="C31" s="31">
        <f>SUMIF('Credit Tracker'!$C$2:$C$101,$A31,'Credit Tracker'!$N$2:$N$101)</f>
        <v/>
      </c>
      <c r="D31" s="31">
        <f>SUMIF('Credit Tracker'!$C$2:$C$101,$A31,'Credit Tracker'!$O$2:$O$101)</f>
        <v/>
      </c>
      <c r="E31" s="31">
        <f>IFERROR(SUMIF('Credit Tracker'!$C$2:$C$101,$A31,'Credit Tracker'!$I$2:$I$101)/$B31,0)</f>
        <v/>
      </c>
      <c r="G31" s="26" t="inlineStr">
        <is>
          <t>Nunavut</t>
        </is>
      </c>
      <c r="H31" s="26" t="inlineStr">
        <is>
          <t>GST 5% reference note</t>
        </is>
      </c>
    </row>
  </sheetData>
  <mergeCells count="1">
    <mergeCell ref="A1:R1"/>
  </mergeCells>
  <dataValidations count="1">
    <dataValidation sqref="B6" showErrorMessage="1" showInputMessage="1" allowBlank="0" type="list">
      <formula1>"Ontario,Quebec,British Columbia,Alberta,Nova Scotia,Manitoba,Saskatchewan,New Brunswick,Newfoundland and Labrador,Prince Edward Island,Yukon,Northwest Territories,Nunavut"</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10"/>
  <sheetViews>
    <sheetView showGridLines="0" workbookViewId="0">
      <pane ySplit="3" topLeftCell="A4" activePane="bottomLeft" state="frozen"/>
      <selection pane="bottomLeft" activeCell="A1" sqref="A1"/>
    </sheetView>
  </sheetViews>
  <sheetFormatPr baseColWidth="8" defaultRowHeight="15"/>
  <cols>
    <col width="24" customWidth="1" min="1" max="1"/>
    <col width="118" customWidth="1" min="2" max="2"/>
  </cols>
  <sheetData>
    <row r="1" ht="28" customHeight="1">
      <c r="A1" s="13" t="inlineStr">
        <is>
          <t>GST/HST Credit Tracker — Instructions</t>
        </is>
      </c>
    </row>
    <row r="2"/>
    <row r="3">
      <c r="A3" s="1" t="inlineStr">
        <is>
          <t>Topic</t>
        </is>
      </c>
      <c r="B3" s="1" t="inlineStr">
        <is>
          <t>Guidance</t>
        </is>
      </c>
    </row>
    <row r="4" ht="48" customHeight="1">
      <c r="A4" s="29" t="inlineStr">
        <is>
          <t>Purpose</t>
        </is>
      </c>
      <c r="B4" s="26" t="inlineStr">
        <is>
          <t>Use this workbook to organize GST/HST credit estimates, expected CRA payment dates, actual payments received, payment differences, and late-payment follow-up for Canadian individuals and families.</t>
        </is>
      </c>
    </row>
    <row r="5" ht="48" customHeight="1">
      <c r="A5" s="29" t="inlineStr">
        <is>
          <t>Credit basis</t>
        </is>
      </c>
      <c r="B5" s="28" t="inlineStr">
        <is>
          <t>CRA GST/HST credit amounts are generally based on information from the income tax return and adjusted family net income. The credit rate fields are editable planning inputs, not official CRA calculations.</t>
        </is>
      </c>
    </row>
    <row r="6" ht="48" customHeight="1">
      <c r="A6" s="29" t="inlineStr">
        <is>
          <t>Pale yellow cells</t>
        </is>
      </c>
      <c r="B6" s="26" t="inlineStr">
        <is>
          <t>Enter or update recipient information, income inputs, expected and received payment dates, actual payment amounts, and notes only in pale yellow input cells. Formula cells calculate automatically.</t>
        </is>
      </c>
    </row>
    <row r="7" ht="48" customHeight="1">
      <c r="A7" s="29" t="inlineStr">
        <is>
          <t>Review differences</t>
        </is>
      </c>
      <c r="B7" s="28" t="inlineStr">
        <is>
          <t>Review partial payments, overpayments, pending payments, and late payments with the Canada Revenue Agency. Payment Status is based on the actual payment amount, while Days Late compares received and expected dates.</t>
        </is>
      </c>
    </row>
    <row r="8" ht="48" customHeight="1">
      <c r="A8" s="29" t="inlineStr">
        <is>
          <t>Registration and filing</t>
        </is>
      </c>
      <c r="B8" s="26" t="inlineStr">
        <is>
          <t>Confirm GST/HST registration and tax-filing information where relevant. Keep supporting records and communications with CRA in a secure location.</t>
        </is>
      </c>
    </row>
    <row r="9" ht="48" customHeight="1">
      <c r="A9" s="29" t="inlineStr">
        <is>
          <t>Important limitation</t>
        </is>
      </c>
      <c r="B9" s="28" t="inlineStr">
        <is>
          <t>Do not treat this workbook as an official CRA eligibility calculator. Verify current credit amounts, eligibility rules, tax treatment, and payment dates directly with the Canada Revenue Agency.</t>
        </is>
      </c>
    </row>
    <row r="10" ht="48" customHeight="1">
      <c r="A10" s="29" t="inlineStr">
        <is>
          <t>Privacy</t>
        </is>
      </c>
      <c r="B10" s="26" t="inlineStr">
        <is>
          <t>Protect personal information in accordance with PIPEDA principles. Limit access to this file, use secure storage, and avoid sharing unnecessary personal details.</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2026-10-15T11:23:50Z</dcterms:created>
  <dcterms:modified xmlns:dcterms="http://purl.org/dc/terms/" xmlns:xsi="http://www.w3.org/2001/XMLSchema-instance" xsi:type="dcterms:W3CDTF">2026-10-15T11:23:50Z</dcterms:modified>
</cp:coreProperties>
</file>