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al Lo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$#,##0.00"/>
    <numFmt numFmtId="166" formatCode="0.000%"/>
    <numFmt numFmtId="167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3" fillId="3" borderId="1" pivotButton="0" quotePrefix="0" xfId="0"/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0" fontId="0" fillId="0" borderId="1" pivotButton="0" quotePrefix="0" xfId="0"/>
    <xf numFmtId="166" fontId="0" fillId="0" borderId="1" pivotButton="0" quotePrefix="0" xfId="0"/>
    <xf numFmtId="0" fontId="4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164" fontId="0" fillId="6" borderId="1" applyAlignment="1" pivotButton="0" quotePrefix="0" xfId="0">
      <alignment horizontal="center" vertical="center"/>
    </xf>
    <xf numFmtId="0" fontId="0" fillId="6" borderId="1" applyAlignment="1" pivotButton="0" quotePrefix="0" xfId="0">
      <alignment horizontal="center" vertical="center"/>
    </xf>
    <xf numFmtId="165" fontId="0" fillId="6" borderId="1" applyAlignment="1" pivotButton="0" quotePrefix="0" xfId="0">
      <alignment horizontal="center" vertical="center"/>
    </xf>
    <xf numFmtId="166" fontId="0" fillId="6" borderId="1" applyAlignment="1" pivotButton="0" quotePrefix="0" xfId="0">
      <alignment horizontal="center" vertical="center"/>
    </xf>
    <xf numFmtId="0" fontId="6" fillId="3" borderId="1" pivotButton="0" quotePrefix="0" xfId="0"/>
    <xf numFmtId="1" fontId="6" fillId="3" borderId="1" pivotButton="0" quotePrefix="0" xfId="0"/>
    <xf numFmtId="165" fontId="6" fillId="3" borderId="1" pivotButton="0" quotePrefix="0" xfId="0"/>
    <xf numFmtId="0" fontId="3" fillId="3" borderId="0" applyAlignment="1" pivotButton="0" quotePrefix="0" xfId="0">
      <alignment horizontal="center" vertical="center"/>
    </xf>
    <xf numFmtId="0" fontId="5" fillId="5" borderId="1" pivotButton="0" quotePrefix="0" xfId="0"/>
    <xf numFmtId="167" fontId="4" fillId="0" borderId="1" pivotButton="0" quotePrefix="0" xfId="0"/>
    <xf numFmtId="0" fontId="3" fillId="2" borderId="1" pivotButton="0" quotePrefix="0" xfId="0"/>
    <xf numFmtId="0" fontId="5" fillId="6" borderId="1" pivotButton="0" quotePrefix="0" xfId="0"/>
    <xf numFmtId="0" fontId="0" fillId="5" borderId="1" pivotButton="0" quotePrefix="0" xfId="0"/>
    <xf numFmtId="165" fontId="0" fillId="5" borderId="1" pivotButton="0" quotePrefix="0" xfId="0"/>
    <xf numFmtId="165" fontId="4" fillId="0" borderId="1" pivotButton="0" quotePrefix="0" xfId="0"/>
    <xf numFmtId="0" fontId="0" fillId="6" borderId="1" pivotButton="0" quotePrefix="0" xfId="0"/>
    <xf numFmtId="165" fontId="0" fillId="6" borderId="1" pivotButton="0" quotePrefix="0" xfId="0"/>
    <xf numFmtId="0" fontId="3" fillId="2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0" fontId="4" fillId="6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164" fontId="0" fillId="5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6" fontId="0" fillId="0" borderId="1" pivotButton="0" quotePrefix="0" xfId="0"/>
    <xf numFmtId="164" fontId="0" fillId="6" borderId="1" applyAlignment="1" pivotButton="0" quotePrefix="0" xfId="0">
      <alignment horizontal="center" vertical="center"/>
    </xf>
    <xf numFmtId="165" fontId="0" fillId="6" borderId="1" applyAlignment="1" pivotButton="0" quotePrefix="0" xfId="0">
      <alignment horizontal="center" vertical="center"/>
    </xf>
    <xf numFmtId="166" fontId="0" fillId="6" borderId="1" applyAlignment="1" pivotButton="0" quotePrefix="0" xfId="0">
      <alignment horizontal="center" vertical="center"/>
    </xf>
    <xf numFmtId="165" fontId="6" fillId="3" borderId="1" pivotButton="0" quotePrefix="0" xfId="0"/>
    <xf numFmtId="167" fontId="4" fillId="0" borderId="1" pivotButton="0" quotePrefix="0" xfId="0"/>
    <xf numFmtId="165" fontId="0" fillId="5" borderId="1" pivotButton="0" quotePrefix="0" xfId="0"/>
    <xf numFmtId="165" fontId="4" fillId="0" borderId="1" pivotButton="0" quotePrefix="0" xfId="0"/>
    <xf numFmtId="165" fontId="0" fillId="6" borderId="1" pivotButton="0" quotePrefix="0" xfId="0"/>
  </cellXfs>
  <cellStyles count="1">
    <cellStyle name="Normal" xfId="0" builtinId="0" hidden="0"/>
  </cellStyles>
  <dxfs count="3"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CA8A04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Hut Type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'Dashboard'!$D$5:$D$7</f>
            </numRef>
          </cat>
          <val>
            <numRef>
              <f>'Dashboard'!$E$5:$E$7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Hut Type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Payment Status Distribution</a:t>
            </a:r>
          </a:p>
        </rich>
      </tx>
    </title>
    <plotArea>
      <pieChart>
        <varyColors val="1"/>
        <ser>
          <idx val="0"/>
          <order val="0"/>
          <tx>
            <strRef>
              <f>'Dashboard'!E11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'Dashboard'!$D$12:$D$14</f>
            </numRef>
          </cat>
          <val>
            <numRef>
              <f>'Dashboard'!$E$12:$E$14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16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5" customWidth="1" min="3" max="3"/>
    <col width="10" customWidth="1" min="4" max="4"/>
    <col width="11" customWidth="1" min="5" max="5"/>
    <col width="13" customWidth="1" min="6" max="6"/>
    <col width="13" customWidth="1" min="7" max="7"/>
    <col width="9" customWidth="1" min="8" max="8"/>
    <col width="13" customWidth="1" min="9" max="9"/>
    <col width="12" customWidth="1" min="10" max="10"/>
    <col width="10" customWidth="1" min="11" max="11"/>
    <col width="13" customWidth="1" min="12" max="12"/>
    <col width="13" customWidth="1" min="13" max="13"/>
    <col width="14" customWidth="1" min="14" max="14"/>
    <col width="13" customWidth="1" min="15" max="15"/>
    <col width="17" customWidth="1" min="16" max="16"/>
    <col width="3" customWidth="1" min="17" max="17"/>
    <col width="10" customWidth="1" min="18" max="18"/>
    <col width="10" customWidth="1" min="19" max="19"/>
  </cols>
  <sheetData>
    <row r="1" ht="26" customHeight="1">
      <c r="A1" s="1" t="inlineStr">
        <is>
          <t>Northern Lights Ice Fishing Huts – Rental Log 2026</t>
        </is>
      </c>
    </row>
    <row r="2">
      <c r="A2" s="2" t="inlineStr">
        <is>
          <t>Business Number (BN): 123456789RT0001   |   Location: Lake Simcoe, Ontario</t>
        </is>
      </c>
    </row>
    <row r="3" ht="32" customHeight="1">
      <c r="A3" s="3" t="inlineStr">
        <is>
          <t>Booking ID</t>
        </is>
      </c>
      <c r="B3" s="3" t="inlineStr">
        <is>
          <t>Customer Name</t>
        </is>
      </c>
      <c r="C3" s="3" t="inlineStr">
        <is>
          <t>Customer City</t>
        </is>
      </c>
      <c r="D3" s="3" t="inlineStr">
        <is>
          <t>Province</t>
        </is>
      </c>
      <c r="E3" s="3" t="inlineStr">
        <is>
          <t>Hut Type</t>
        </is>
      </c>
      <c r="F3" s="3" t="inlineStr">
        <is>
          <t>Check-In Date</t>
        </is>
      </c>
      <c r="G3" s="3" t="inlineStr">
        <is>
          <t>Check-Out Date</t>
        </is>
      </c>
      <c r="H3" s="3" t="inlineStr">
        <is>
          <t>Nights</t>
        </is>
      </c>
      <c r="I3" s="3" t="inlineStr">
        <is>
          <t>Rate/Night ($)</t>
        </is>
      </c>
      <c r="J3" s="3" t="inlineStr">
        <is>
          <t>Subtotal ($)</t>
        </is>
      </c>
      <c r="K3" s="3" t="inlineStr">
        <is>
          <t>Tax Rate</t>
        </is>
      </c>
      <c r="L3" s="3" t="inlineStr">
        <is>
          <t>Tax Amount ($)</t>
        </is>
      </c>
      <c r="M3" s="3" t="inlineStr">
        <is>
          <t>Total Due ($)</t>
        </is>
      </c>
      <c r="N3" s="3" t="inlineStr">
        <is>
          <t>Deposit Paid ($)</t>
        </is>
      </c>
      <c r="O3" s="3" t="inlineStr">
        <is>
          <t>Balance Due ($)</t>
        </is>
      </c>
      <c r="P3" s="3" t="inlineStr">
        <is>
          <t>Payment Status</t>
        </is>
      </c>
      <c r="R3" s="4" t="inlineStr">
        <is>
          <t>Province</t>
        </is>
      </c>
      <c r="S3" s="4" t="inlineStr">
        <is>
          <t>Tax Rate</t>
        </is>
      </c>
    </row>
    <row r="4">
      <c r="A4" s="5" t="inlineStr">
        <is>
          <t>IFH-001</t>
        </is>
      </c>
      <c r="B4" s="6" t="inlineStr">
        <is>
          <t>Liam Tremblay</t>
        </is>
      </c>
      <c r="C4" s="6" t="inlineStr">
        <is>
          <t>Toronto</t>
        </is>
      </c>
      <c r="D4" s="5" t="inlineStr">
        <is>
          <t>ON</t>
        </is>
      </c>
      <c r="E4" s="5" t="inlineStr">
        <is>
          <t>Deluxe</t>
        </is>
      </c>
      <c r="F4" s="38" t="n">
        <v>46032</v>
      </c>
      <c r="G4" s="38" t="n">
        <v>46034</v>
      </c>
      <c r="H4" s="8">
        <f>G4-F4</f>
        <v/>
      </c>
      <c r="I4" s="39" t="n">
        <v>95</v>
      </c>
      <c r="J4" s="40">
        <f>H4*I4</f>
        <v/>
      </c>
      <c r="K4" s="41">
        <f>IFERROR(VLOOKUP(D4,$R$4:$S$13,2,FALSE),0)</f>
        <v/>
      </c>
      <c r="L4" s="40">
        <f>J4*K4</f>
        <v/>
      </c>
      <c r="M4" s="40">
        <f>J4+L4</f>
        <v/>
      </c>
      <c r="N4" s="39" t="n">
        <v>100</v>
      </c>
      <c r="O4" s="40">
        <f>M4-N4</f>
        <v/>
      </c>
      <c r="P4" s="8">
        <f>IF(O4&lt;=0,"Paid in Full",IF(N4&gt;0,"Deposit Received","Unpaid"))</f>
        <v/>
      </c>
      <c r="R4" s="12" t="inlineStr">
        <is>
          <t>ON</t>
        </is>
      </c>
      <c r="S4" s="42" t="n">
        <v>0.13</v>
      </c>
    </row>
    <row r="5">
      <c r="A5" s="14" t="inlineStr">
        <is>
          <t>IFH-002</t>
        </is>
      </c>
      <c r="B5" s="15" t="inlineStr">
        <is>
          <t>Emma Roy</t>
        </is>
      </c>
      <c r="C5" s="15" t="inlineStr">
        <is>
          <t>Montreal</t>
        </is>
      </c>
      <c r="D5" s="14" t="inlineStr">
        <is>
          <t>QC</t>
        </is>
      </c>
      <c r="E5" s="14" t="inlineStr">
        <is>
          <t>Premium</t>
        </is>
      </c>
      <c r="F5" s="43" t="n">
        <v>46037</v>
      </c>
      <c r="G5" s="43" t="n">
        <v>46040</v>
      </c>
      <c r="H5" s="17">
        <f>G5-F5</f>
        <v/>
      </c>
      <c r="I5" s="39" t="n">
        <v>130</v>
      </c>
      <c r="J5" s="44">
        <f>H5*I5</f>
        <v/>
      </c>
      <c r="K5" s="45">
        <f>IFERROR(VLOOKUP(D5,$R$4:$S$13,2,FALSE),0)</f>
        <v/>
      </c>
      <c r="L5" s="44">
        <f>J5*K5</f>
        <v/>
      </c>
      <c r="M5" s="44">
        <f>J5+L5</f>
        <v/>
      </c>
      <c r="N5" s="39" t="n">
        <v>200</v>
      </c>
      <c r="O5" s="44">
        <f>M5-N5</f>
        <v/>
      </c>
      <c r="P5" s="17">
        <f>IF(O5&lt;=0,"Paid in Full",IF(N5&gt;0,"Deposit Received","Unpaid"))</f>
        <v/>
      </c>
      <c r="R5" s="12" t="inlineStr">
        <is>
          <t>QC</t>
        </is>
      </c>
      <c r="S5" s="42" t="n">
        <v>0.14975</v>
      </c>
    </row>
    <row r="6">
      <c r="A6" s="5" t="inlineStr">
        <is>
          <t>IFH-003</t>
        </is>
      </c>
      <c r="B6" s="6" t="inlineStr">
        <is>
          <t>Noah Gagnon</t>
        </is>
      </c>
      <c r="C6" s="6" t="inlineStr">
        <is>
          <t>Vancouver</t>
        </is>
      </c>
      <c r="D6" s="5" t="inlineStr">
        <is>
          <t>BC</t>
        </is>
      </c>
      <c r="E6" s="5" t="inlineStr">
        <is>
          <t>Basic</t>
        </is>
      </c>
      <c r="F6" s="38" t="n">
        <v>46027</v>
      </c>
      <c r="G6" s="38" t="n">
        <v>46028</v>
      </c>
      <c r="H6" s="8">
        <f>G6-F6</f>
        <v/>
      </c>
      <c r="I6" s="39" t="n">
        <v>60</v>
      </c>
      <c r="J6" s="40">
        <f>H6*I6</f>
        <v/>
      </c>
      <c r="K6" s="41">
        <f>IFERROR(VLOOKUP(D6,$R$4:$S$13,2,FALSE),0)</f>
        <v/>
      </c>
      <c r="L6" s="40">
        <f>J6*K6</f>
        <v/>
      </c>
      <c r="M6" s="40">
        <f>J6+L6</f>
        <v/>
      </c>
      <c r="N6" s="39" t="n">
        <v>60</v>
      </c>
      <c r="O6" s="40">
        <f>M6-N6</f>
        <v/>
      </c>
      <c r="P6" s="8">
        <f>IF(O6&lt;=0,"Paid in Full",IF(N6&gt;0,"Deposit Received","Unpaid"))</f>
        <v/>
      </c>
      <c r="R6" s="12" t="inlineStr">
        <is>
          <t>BC</t>
        </is>
      </c>
      <c r="S6" s="42" t="n">
        <v>0.12</v>
      </c>
    </row>
    <row r="7">
      <c r="A7" s="14" t="inlineStr">
        <is>
          <t>IFH-004</t>
        </is>
      </c>
      <c r="B7" s="15" t="inlineStr">
        <is>
          <t>Olivia Bouchard</t>
        </is>
      </c>
      <c r="C7" s="15" t="inlineStr">
        <is>
          <t>Calgary</t>
        </is>
      </c>
      <c r="D7" s="14" t="inlineStr">
        <is>
          <t>AB</t>
        </is>
      </c>
      <c r="E7" s="14" t="inlineStr">
        <is>
          <t>Deluxe</t>
        </is>
      </c>
      <c r="F7" s="43" t="n">
        <v>46042</v>
      </c>
      <c r="G7" s="43" t="n">
        <v>46045</v>
      </c>
      <c r="H7" s="17">
        <f>G7-F7</f>
        <v/>
      </c>
      <c r="I7" s="39" t="n">
        <v>95</v>
      </c>
      <c r="J7" s="44">
        <f>H7*I7</f>
        <v/>
      </c>
      <c r="K7" s="45">
        <f>IFERROR(VLOOKUP(D7,$R$4:$S$13,2,FALSE),0)</f>
        <v/>
      </c>
      <c r="L7" s="44">
        <f>J7*K7</f>
        <v/>
      </c>
      <c r="M7" s="44">
        <f>J7+L7</f>
        <v/>
      </c>
      <c r="N7" s="39" t="n">
        <v>150</v>
      </c>
      <c r="O7" s="44">
        <f>M7-N7</f>
        <v/>
      </c>
      <c r="P7" s="17">
        <f>IF(O7&lt;=0,"Paid in Full",IF(N7&gt;0,"Deposit Received","Unpaid"))</f>
        <v/>
      </c>
      <c r="R7" s="12" t="inlineStr">
        <is>
          <t>AB</t>
        </is>
      </c>
      <c r="S7" s="42" t="n">
        <v>0.05</v>
      </c>
    </row>
    <row r="8">
      <c r="A8" s="5" t="inlineStr">
        <is>
          <t>IFH-005</t>
        </is>
      </c>
      <c r="B8" s="6" t="inlineStr">
        <is>
          <t>Lucas Fortin</t>
        </is>
      </c>
      <c r="C8" s="6" t="inlineStr">
        <is>
          <t>Winnipeg</t>
        </is>
      </c>
      <c r="D8" s="5" t="inlineStr">
        <is>
          <t>MB</t>
        </is>
      </c>
      <c r="E8" s="5" t="inlineStr">
        <is>
          <t>Premium</t>
        </is>
      </c>
      <c r="F8" s="38" t="n">
        <v>46030</v>
      </c>
      <c r="G8" s="38" t="n">
        <v>46032</v>
      </c>
      <c r="H8" s="8">
        <f>G8-F8</f>
        <v/>
      </c>
      <c r="I8" s="39" t="n">
        <v>130</v>
      </c>
      <c r="J8" s="40">
        <f>H8*I8</f>
        <v/>
      </c>
      <c r="K8" s="41">
        <f>IFERROR(VLOOKUP(D8,$R$4:$S$13,2,FALSE),0)</f>
        <v/>
      </c>
      <c r="L8" s="40">
        <f>J8*K8</f>
        <v/>
      </c>
      <c r="M8" s="40">
        <f>J8+L8</f>
        <v/>
      </c>
      <c r="N8" s="39" t="n">
        <v>0</v>
      </c>
      <c r="O8" s="40">
        <f>M8-N8</f>
        <v/>
      </c>
      <c r="P8" s="8">
        <f>IF(O8&lt;=0,"Paid in Full",IF(N8&gt;0,"Deposit Received","Unpaid"))</f>
        <v/>
      </c>
      <c r="R8" s="12" t="inlineStr">
        <is>
          <t>MB</t>
        </is>
      </c>
      <c r="S8" s="42" t="n">
        <v>0.12</v>
      </c>
    </row>
    <row r="9">
      <c r="A9" s="14" t="inlineStr">
        <is>
          <t>IFH-006</t>
        </is>
      </c>
      <c r="B9" s="15" t="inlineStr">
        <is>
          <t>Sophie Lavoie</t>
        </is>
      </c>
      <c r="C9" s="15" t="inlineStr">
        <is>
          <t>Regina</t>
        </is>
      </c>
      <c r="D9" s="14" t="inlineStr">
        <is>
          <t>SK</t>
        </is>
      </c>
      <c r="E9" s="14" t="inlineStr">
        <is>
          <t>Basic</t>
        </is>
      </c>
      <c r="F9" s="43" t="n">
        <v>46054</v>
      </c>
      <c r="G9" s="43" t="n">
        <v>46056</v>
      </c>
      <c r="H9" s="17">
        <f>G9-F9</f>
        <v/>
      </c>
      <c r="I9" s="39" t="n">
        <v>60</v>
      </c>
      <c r="J9" s="44">
        <f>H9*I9</f>
        <v/>
      </c>
      <c r="K9" s="45">
        <f>IFERROR(VLOOKUP(D9,$R$4:$S$13,2,FALSE),0)</f>
        <v/>
      </c>
      <c r="L9" s="44">
        <f>J9*K9</f>
        <v/>
      </c>
      <c r="M9" s="44">
        <f>J9+L9</f>
        <v/>
      </c>
      <c r="N9" s="39" t="n">
        <v>50</v>
      </c>
      <c r="O9" s="44">
        <f>M9-N9</f>
        <v/>
      </c>
      <c r="P9" s="17">
        <f>IF(O9&lt;=0,"Paid in Full",IF(N9&gt;0,"Deposit Received","Unpaid"))</f>
        <v/>
      </c>
      <c r="R9" s="12" t="inlineStr">
        <is>
          <t>SK</t>
        </is>
      </c>
      <c r="S9" s="42" t="n">
        <v>0.11</v>
      </c>
    </row>
    <row r="10">
      <c r="A10" s="5" t="inlineStr">
        <is>
          <t>IFH-007</t>
        </is>
      </c>
      <c r="B10" s="6" t="inlineStr">
        <is>
          <t>Ethan Belanger</t>
        </is>
      </c>
      <c r="C10" s="6" t="inlineStr">
        <is>
          <t>Halifax</t>
        </is>
      </c>
      <c r="D10" s="5" t="inlineStr">
        <is>
          <t>NS</t>
        </is>
      </c>
      <c r="E10" s="5" t="inlineStr">
        <is>
          <t>Deluxe</t>
        </is>
      </c>
      <c r="F10" s="38" t="n">
        <v>46058</v>
      </c>
      <c r="G10" s="38" t="n">
        <v>46060</v>
      </c>
      <c r="H10" s="8">
        <f>G10-F10</f>
        <v/>
      </c>
      <c r="I10" s="39" t="n">
        <v>95</v>
      </c>
      <c r="J10" s="40">
        <f>H10*I10</f>
        <v/>
      </c>
      <c r="K10" s="41">
        <f>IFERROR(VLOOKUP(D10,$R$4:$S$13,2,FALSE),0)</f>
        <v/>
      </c>
      <c r="L10" s="40">
        <f>J10*K10</f>
        <v/>
      </c>
      <c r="M10" s="40">
        <f>J10+L10</f>
        <v/>
      </c>
      <c r="N10" s="39" t="n">
        <v>190</v>
      </c>
      <c r="O10" s="40">
        <f>M10-N10</f>
        <v/>
      </c>
      <c r="P10" s="8">
        <f>IF(O10&lt;=0,"Paid in Full",IF(N10&gt;0,"Deposit Received","Unpaid"))</f>
        <v/>
      </c>
      <c r="R10" s="12" t="inlineStr">
        <is>
          <t>NS</t>
        </is>
      </c>
      <c r="S10" s="42" t="n">
        <v>0.15</v>
      </c>
    </row>
    <row r="11">
      <c r="A11" s="14" t="inlineStr">
        <is>
          <t>IFH-008</t>
        </is>
      </c>
      <c r="B11" s="15" t="inlineStr">
        <is>
          <t>Chloe Girard</t>
        </is>
      </c>
      <c r="C11" s="15" t="inlineStr">
        <is>
          <t>Moncton</t>
        </is>
      </c>
      <c r="D11" s="14" t="inlineStr">
        <is>
          <t>NB</t>
        </is>
      </c>
      <c r="E11" s="14" t="inlineStr">
        <is>
          <t>Premium</t>
        </is>
      </c>
      <c r="F11" s="43" t="n">
        <v>46063</v>
      </c>
      <c r="G11" s="43" t="n">
        <v>46067</v>
      </c>
      <c r="H11" s="17">
        <f>G11-F11</f>
        <v/>
      </c>
      <c r="I11" s="39" t="n">
        <v>130</v>
      </c>
      <c r="J11" s="44">
        <f>H11*I11</f>
        <v/>
      </c>
      <c r="K11" s="45">
        <f>IFERROR(VLOOKUP(D11,$R$4:$S$13,2,FALSE),0)</f>
        <v/>
      </c>
      <c r="L11" s="44">
        <f>J11*K11</f>
        <v/>
      </c>
      <c r="M11" s="44">
        <f>J11+L11</f>
        <v/>
      </c>
      <c r="N11" s="39" t="n">
        <v>300</v>
      </c>
      <c r="O11" s="44">
        <f>M11-N11</f>
        <v/>
      </c>
      <c r="P11" s="17">
        <f>IF(O11&lt;=0,"Paid in Full",IF(N11&gt;0,"Deposit Received","Unpaid"))</f>
        <v/>
      </c>
      <c r="R11" s="12" t="inlineStr">
        <is>
          <t>NB</t>
        </is>
      </c>
      <c r="S11" s="42" t="n">
        <v>0.15</v>
      </c>
    </row>
    <row r="12">
      <c r="A12" s="5" t="inlineStr">
        <is>
          <t>IFH-009</t>
        </is>
      </c>
      <c r="B12" s="6" t="inlineStr">
        <is>
          <t>William Cote</t>
        </is>
      </c>
      <c r="C12" s="6" t="inlineStr">
        <is>
          <t>St. John's</t>
        </is>
      </c>
      <c r="D12" s="5" t="inlineStr">
        <is>
          <t>NL</t>
        </is>
      </c>
      <c r="E12" s="5" t="inlineStr">
        <is>
          <t>Basic</t>
        </is>
      </c>
      <c r="F12" s="38" t="n">
        <v>46065</v>
      </c>
      <c r="G12" s="38" t="n">
        <v>46066</v>
      </c>
      <c r="H12" s="8">
        <f>G12-F12</f>
        <v/>
      </c>
      <c r="I12" s="39" t="n">
        <v>60</v>
      </c>
      <c r="J12" s="40">
        <f>H12*I12</f>
        <v/>
      </c>
      <c r="K12" s="41">
        <f>IFERROR(VLOOKUP(D12,$R$4:$S$13,2,FALSE),0)</f>
        <v/>
      </c>
      <c r="L12" s="40">
        <f>J12*K12</f>
        <v/>
      </c>
      <c r="M12" s="40">
        <f>J12+L12</f>
        <v/>
      </c>
      <c r="N12" s="39" t="n">
        <v>0</v>
      </c>
      <c r="O12" s="40">
        <f>M12-N12</f>
        <v/>
      </c>
      <c r="P12" s="8">
        <f>IF(O12&lt;=0,"Paid in Full",IF(N12&gt;0,"Deposit Received","Unpaid"))</f>
        <v/>
      </c>
      <c r="R12" s="12" t="inlineStr">
        <is>
          <t>NL</t>
        </is>
      </c>
      <c r="S12" s="42" t="n">
        <v>0.15</v>
      </c>
    </row>
    <row r="13">
      <c r="A13" s="14" t="inlineStr">
        <is>
          <t>IFH-010</t>
        </is>
      </c>
      <c r="B13" s="15" t="inlineStr">
        <is>
          <t>Charlotte Pelletier</t>
        </is>
      </c>
      <c r="C13" s="15" t="inlineStr">
        <is>
          <t>Charlottetown</t>
        </is>
      </c>
      <c r="D13" s="14" t="inlineStr">
        <is>
          <t>PE</t>
        </is>
      </c>
      <c r="E13" s="14" t="inlineStr">
        <is>
          <t>Deluxe</t>
        </is>
      </c>
      <c r="F13" s="43" t="n">
        <v>46068</v>
      </c>
      <c r="G13" s="43" t="n">
        <v>46071</v>
      </c>
      <c r="H13" s="17">
        <f>G13-F13</f>
        <v/>
      </c>
      <c r="I13" s="39" t="n">
        <v>95</v>
      </c>
      <c r="J13" s="44">
        <f>H13*I13</f>
        <v/>
      </c>
      <c r="K13" s="45">
        <f>IFERROR(VLOOKUP(D13,$R$4:$S$13,2,FALSE),0)</f>
        <v/>
      </c>
      <c r="L13" s="44">
        <f>J13*K13</f>
        <v/>
      </c>
      <c r="M13" s="44">
        <f>J13+L13</f>
        <v/>
      </c>
      <c r="N13" s="39" t="n">
        <v>285</v>
      </c>
      <c r="O13" s="44">
        <f>M13-N13</f>
        <v/>
      </c>
      <c r="P13" s="17">
        <f>IF(O13&lt;=0,"Paid in Full",IF(N13&gt;0,"Deposit Received","Unpaid"))</f>
        <v/>
      </c>
      <c r="R13" s="12" t="inlineStr">
        <is>
          <t>PE</t>
        </is>
      </c>
      <c r="S13" s="42" t="n">
        <v>0.15</v>
      </c>
    </row>
    <row r="14">
      <c r="A14" s="20" t="n"/>
      <c r="B14" s="20" t="inlineStr">
        <is>
          <t>TOTALS</t>
        </is>
      </c>
      <c r="C14" s="20" t="n"/>
      <c r="D14" s="20" t="n"/>
      <c r="E14" s="20" t="n"/>
      <c r="F14" s="20" t="n"/>
      <c r="G14" s="20" t="n"/>
      <c r="H14" s="21">
        <f>SUM(H4:H13)</f>
        <v/>
      </c>
      <c r="I14" s="20" t="n"/>
      <c r="J14" s="46">
        <f>SUM(J4:J13)</f>
        <v/>
      </c>
      <c r="K14" s="20" t="n"/>
      <c r="L14" s="46">
        <f>SUM(L4:L13)</f>
        <v/>
      </c>
      <c r="M14" s="46">
        <f>SUM(M4:M13)</f>
        <v/>
      </c>
      <c r="N14" s="46">
        <f>SUM(N4:N13)</f>
        <v/>
      </c>
      <c r="O14" s="46">
        <f>SUM(O4:O13)</f>
        <v/>
      </c>
      <c r="P14" s="20" t="n"/>
    </row>
  </sheetData>
  <mergeCells count="2">
    <mergeCell ref="A1:P1"/>
    <mergeCell ref="A2:P2"/>
  </mergeCells>
  <conditionalFormatting sqref="P4:P13">
    <cfRule type="expression" priority="1" dxfId="0" stopIfTrue="1">
      <formula>P4="Paid in Full"</formula>
    </cfRule>
    <cfRule type="expression" priority="2" dxfId="1" stopIfTrue="1">
      <formula>P4="Unpaid"</formula>
    </cfRule>
    <cfRule type="expression" priority="3" dxfId="2" stopIfTrue="1">
      <formula>P4="Deposit Received"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3" customWidth="1" min="3" max="3"/>
    <col width="18" customWidth="1" min="4" max="4"/>
    <col width="14" customWidth="1" min="5" max="5"/>
    <col width="10" customWidth="1" min="6" max="6"/>
  </cols>
  <sheetData>
    <row r="1" ht="26" customHeight="1">
      <c r="A1" s="1" t="inlineStr">
        <is>
          <t>Ice Fishing Hut Rental – Dashboard</t>
        </is>
      </c>
    </row>
    <row r="2"/>
    <row r="3">
      <c r="A3" s="23" t="inlineStr">
        <is>
          <t>Key Metrics</t>
        </is>
      </c>
      <c r="D3" s="23" t="inlineStr">
        <is>
          <t>Revenue by Hut Type</t>
        </is>
      </c>
    </row>
    <row r="4">
      <c r="A4" s="24" t="inlineStr">
        <is>
          <t>Total Bookings</t>
        </is>
      </c>
      <c r="B4" s="47">
        <f>COUNTA('Rental Log'!A4:A13)</f>
        <v/>
      </c>
      <c r="D4" s="26" t="inlineStr">
        <is>
          <t>Hut Type</t>
        </is>
      </c>
      <c r="E4" s="26" t="inlineStr">
        <is>
          <t>Revenue ($)</t>
        </is>
      </c>
    </row>
    <row r="5">
      <c r="A5" s="27" t="inlineStr">
        <is>
          <t>Total Nights Booked</t>
        </is>
      </c>
      <c r="B5" s="47">
        <f>'Rental Log'!H14</f>
        <v/>
      </c>
      <c r="D5" s="28" t="inlineStr">
        <is>
          <t>Basic</t>
        </is>
      </c>
      <c r="E5" s="48">
        <f>SUMIF('Rental Log'!$E$4:$E$13,D5,'Rental Log'!$M$4:$M$13)</f>
        <v/>
      </c>
    </row>
    <row r="6">
      <c r="A6" s="24" t="inlineStr">
        <is>
          <t>Total Revenue ($)</t>
        </is>
      </c>
      <c r="B6" s="49">
        <f>'Rental Log'!M14</f>
        <v/>
      </c>
      <c r="D6" s="31" t="inlineStr">
        <is>
          <t>Deluxe</t>
        </is>
      </c>
      <c r="E6" s="50">
        <f>SUMIF('Rental Log'!$E$4:$E$13,D6,'Rental Log'!$M$4:$M$13)</f>
        <v/>
      </c>
    </row>
    <row r="7">
      <c r="A7" s="27" t="inlineStr">
        <is>
          <t>Total Tax Collected ($)</t>
        </is>
      </c>
      <c r="B7" s="49">
        <f>'Rental Log'!L14</f>
        <v/>
      </c>
      <c r="D7" s="28" t="inlineStr">
        <is>
          <t>Premium</t>
        </is>
      </c>
      <c r="E7" s="48">
        <f>SUMIF('Rental Log'!$E$4:$E$13,D7,'Rental Log'!$M$4:$M$13)</f>
        <v/>
      </c>
    </row>
    <row r="8">
      <c r="A8" s="24" t="inlineStr">
        <is>
          <t>Total Outstanding Balance ($)</t>
        </is>
      </c>
      <c r="B8" s="49">
        <f>'Rental Log'!O14</f>
        <v/>
      </c>
    </row>
    <row r="9">
      <c r="A9" s="27" t="inlineStr">
        <is>
          <t>Average Rate per Night ($)</t>
        </is>
      </c>
      <c r="B9" s="49">
        <f>AVERAGE('Rental Log'!I4:I13)</f>
        <v/>
      </c>
    </row>
    <row r="10">
      <c r="D10" s="23" t="inlineStr">
        <is>
          <t>Payment Status Breakdown</t>
        </is>
      </c>
    </row>
    <row r="11">
      <c r="D11" s="26" t="inlineStr">
        <is>
          <t>Status</t>
        </is>
      </c>
      <c r="E11" s="26" t="inlineStr">
        <is>
          <t>Count</t>
        </is>
      </c>
    </row>
    <row r="12">
      <c r="D12" s="28" t="inlineStr">
        <is>
          <t>Paid in Full</t>
        </is>
      </c>
      <c r="E12" s="28">
        <f>COUNTIF('Rental Log'!$P$4:$P$13,D12)</f>
        <v/>
      </c>
    </row>
    <row r="13">
      <c r="D13" s="31" t="inlineStr">
        <is>
          <t>Deposit Received</t>
        </is>
      </c>
      <c r="E13" s="31">
        <f>COUNTIF('Rental Log'!$P$4:$P$13,D13)</f>
        <v/>
      </c>
    </row>
    <row r="14">
      <c r="D14" s="28" t="inlineStr">
        <is>
          <t>Unpaid</t>
        </is>
      </c>
      <c r="E14" s="28">
        <f>COUNTIF('Rental Log'!$P$4:$P$13,D14)</f>
        <v/>
      </c>
    </row>
  </sheetData>
  <mergeCells count="4">
    <mergeCell ref="A1:F1"/>
    <mergeCell ref="A3:B3"/>
    <mergeCell ref="D3:E3"/>
    <mergeCell ref="D10:E1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18" customWidth="1" min="1" max="1"/>
    <col width="95" customWidth="1" min="2" max="2"/>
  </cols>
  <sheetData>
    <row r="1" ht="26" customHeight="1">
      <c r="A1" s="1" t="inlineStr">
        <is>
          <t>How to Use This Workbook</t>
        </is>
      </c>
    </row>
    <row r="2"/>
    <row r="3" ht="45" customHeight="1">
      <c r="A3" s="33" t="inlineStr">
        <is>
          <t>Sheet</t>
        </is>
      </c>
      <c r="B3" s="33" t="inlineStr">
        <is>
          <t>Purpose</t>
        </is>
      </c>
    </row>
    <row r="4" ht="45" customHeight="1">
      <c r="A4" s="34" t="inlineStr">
        <is>
          <t>Rental Log</t>
        </is>
      </c>
      <c r="B4" s="35" t="inlineStr">
        <is>
          <t>Main log of all ice fishing hut bookings. Enter customer details, hut type, check-in/check-out dates, rate per night, and deposit paid in the pale yellow input cells. Nights, subtotal, tax rate, tax amount, total due, balance due, and payment status are calculated automatically.</t>
        </is>
      </c>
    </row>
    <row r="5" ht="45" customHeight="1">
      <c r="A5" s="36" t="inlineStr"/>
      <c r="B5" s="37" t="inlineStr">
        <is>
          <t>Province tax rates (columns R-S) drive the automatic tax calculation using VLOOKUP. Update these rates only if the government changes GST/HST/PST rates.</t>
        </is>
      </c>
    </row>
    <row r="6" ht="45" customHeight="1">
      <c r="A6" s="34" t="inlineStr"/>
      <c r="B6" s="35" t="inlineStr">
        <is>
          <t>The Payment Status column automatically flags each booking as Paid in Full (green), Deposit Received (yellow), or Unpaid (red) based on the outstanding balance.</t>
        </is>
      </c>
    </row>
    <row r="7" ht="45" customHeight="1">
      <c r="A7" s="36" t="inlineStr">
        <is>
          <t>Dashboard</t>
        </is>
      </c>
      <c r="B7" s="37" t="inlineStr">
        <is>
          <t>Summary view with key metrics (total bookings, nights, revenue, tax collected, outstanding balance, average nightly rate) plus a bar chart of revenue by hut type and a pie chart of payment status distribution. All figures update automatically from the Rental Log sheet.</t>
        </is>
      </c>
    </row>
    <row r="8" ht="45" customHeight="1">
      <c r="A8" s="34" t="inlineStr">
        <is>
          <t>Instructions</t>
        </is>
      </c>
      <c r="B8" s="35" t="inlineStr">
        <is>
          <t>This sheet. Explains the purpose of each tab and column.</t>
        </is>
      </c>
    </row>
    <row r="9" ht="45" customHeight="1">
      <c r="A9" s="36" t="inlineStr">
        <is>
          <t>Tips</t>
        </is>
      </c>
      <c r="B9" s="37" t="inlineStr">
        <is>
          <t>1. Always enter dates as YYYY-MM-DD.  2. Only edit pale yellow cells - all other cells contain formulas and should not be overwritten.  3. Add new bookings by inserting a row above the TOTALS row and copying the formulas across.  4. Keep the province code (e.g. ON, QC, BC) accurate as it determines the tax rate applied.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2026-07-21T14:08:14Z</dcterms:created>
  <dcterms:modified xmlns:dcterms="http://purl.org/dc/terms/" xmlns:xsi="http://www.w3.org/2001/XMLSchema-instance" xsi:type="dcterms:W3CDTF">2026-07-21T14:08:14Z</dcterms:modified>
</cp:coreProperties>
</file>