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LP Repayments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$#,##0.00"/>
    <numFmt numFmtId="166" formatCode="0.0%"/>
    <numFmt numFmtId="167" formatCode="mmm yyyy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b val="1"/>
    </font>
    <font>
      <b val="1"/>
      <color rgb="00FFFFFF"/>
      <sz val="16"/>
    </font>
    <font>
      <b val="1"/>
      <color rgb="00FFFFFF"/>
      <sz val="12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E2E8F0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0" fillId="3" borderId="1" pivotButton="0" quotePrefix="0" xfId="0"/>
    <xf numFmtId="165" fontId="0" fillId="3" borderId="1" pivotButton="0" quotePrefix="0" xfId="0"/>
    <xf numFmtId="165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3" fillId="4" borderId="1" pivotButton="0" quotePrefix="0" xfId="0"/>
    <xf numFmtId="165" fontId="3" fillId="4" borderId="1" pivotButton="0" quotePrefix="0" xfId="0"/>
    <xf numFmtId="0" fontId="3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2" fillId="5" borderId="1" pivotButton="0" quotePrefix="0" xfId="0"/>
    <xf numFmtId="0" fontId="3" fillId="0" borderId="1" pivotButton="0" quotePrefix="0" xfId="0"/>
    <xf numFmtId="166" fontId="0" fillId="0" borderId="1" pivotButton="0" quotePrefix="0" xfId="0"/>
    <xf numFmtId="0" fontId="0" fillId="6" borderId="1" pivotButton="0" quotePrefix="0" xfId="0"/>
    <xf numFmtId="165" fontId="0" fillId="6" borderId="1" pivotButton="0" quotePrefix="0" xfId="0"/>
    <xf numFmtId="0" fontId="0" fillId="7" borderId="1" pivotButton="0" quotePrefix="0" xfId="0"/>
    <xf numFmtId="165" fontId="0" fillId="7" borderId="1" pivotButton="0" quotePrefix="0" xfId="0"/>
    <xf numFmtId="167" fontId="0" fillId="7" borderId="1" pivotButton="0" quotePrefix="0" xfId="0"/>
    <xf numFmtId="167" fontId="0" fillId="6" borderId="1" pivotButton="0" quotePrefix="0" xfId="0"/>
    <xf numFmtId="0" fontId="0" fillId="3" borderId="1" pivotButton="0" quotePrefix="0" xfId="0"/>
    <xf numFmtId="0" fontId="4" fillId="5" borderId="0" applyAlignment="1" pivotButton="0" quotePrefix="0" xfId="0">
      <alignment horizontal="center" vertical="center" wrapText="1"/>
    </xf>
    <xf numFmtId="0" fontId="5" fillId="5" borderId="0" pivotButton="0" quotePrefix="0" xfId="0"/>
    <xf numFmtId="0" fontId="0" fillId="5" borderId="0" pivotButton="0" quotePrefix="0" xfId="0"/>
    <xf numFmtId="0" fontId="0" fillId="0" borderId="0" applyAlignment="1" pivotButton="0" quotePrefix="0" xfId="0">
      <alignment horizontal="left" vertical="center" wrapText="1"/>
    </xf>
    <xf numFmtId="0" fontId="2" fillId="5" borderId="0" pivotButton="0" quotePrefix="0" xfId="0"/>
    <xf numFmtId="0" fontId="2" fillId="2" borderId="1" pivotButton="0" quotePrefix="0" xfId="0"/>
    <xf numFmtId="0" fontId="0" fillId="6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Withdrawal vs Actual Repayment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Dashboard'!B21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Dashboard'!$A$22:$A$33</f>
            </numRef>
          </cat>
          <val>
            <numRef>
              <f>'Summary Dashboard'!$B$22:$B$33</f>
            </numRef>
          </val>
        </ser>
        <ser>
          <idx val="1"/>
          <order val="1"/>
          <tx>
            <strRef>
              <f>'Summary Dashboard'!C21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'Summary Dashboard'!$A$22:$A$33</f>
            </numRef>
          </cat>
          <val>
            <numRef>
              <f>'Summary Dashboard'!$C$22:$C$33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Compliance vs Shortfall Share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Dashboard'!$D$4:$D$5</f>
            </numRef>
          </cat>
          <val>
            <numRef>
              <f>'Summary Dashboard'!$E$4:$E$5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Repayment Totals by Province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'Summary Dashboard'!C12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 Dashboard'!$A$13:$A$18</f>
            </numRef>
          </cat>
          <val>
            <numRef>
              <f>'Summary Dashboard'!$C$13:$C$18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Province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37</row>
      <rowOff>0</rowOff>
    </from>
    <ext cx="50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4" customWidth="1" min="4" max="4"/>
    <col width="16" customWidth="1" min="5" max="5"/>
    <col width="18" customWidth="1" min="6" max="6"/>
    <col width="16" customWidth="1" min="7" max="7"/>
    <col width="20" customWidth="1" min="8" max="8"/>
    <col width="20" customWidth="1" min="9" max="9"/>
    <col width="16" customWidth="1" min="10" max="10"/>
    <col width="18" customWidth="1" min="11" max="11"/>
    <col width="20" customWidth="1" min="12" max="12"/>
    <col width="14" customWidth="1" min="13" max="13"/>
    <col width="32" customWidth="1" min="14" max="14"/>
  </cols>
  <sheetData>
    <row r="1" ht="26" customHeight="1">
      <c r="A1" s="1" t="inlineStr">
        <is>
          <t>Lifelong Learning Plan (LLP) Repayment Tracker — 2026</t>
        </is>
      </c>
    </row>
    <row r="2" ht="34" customHeight="1">
      <c r="A2" s="2" t="inlineStr">
        <is>
          <t>Tax Year</t>
        </is>
      </c>
      <c r="B2" s="2" t="inlineStr">
        <is>
          <t>Participant Name</t>
        </is>
      </c>
      <c r="C2" s="2" t="inlineStr">
        <is>
          <t>Province</t>
        </is>
      </c>
      <c r="D2" s="2" t="inlineStr">
        <is>
          <t>City</t>
        </is>
      </c>
      <c r="E2" s="2" t="inlineStr">
        <is>
          <t>LLP Withdrawal Date</t>
        </is>
      </c>
      <c r="F2" s="2" t="inlineStr">
        <is>
          <t>Withdrawal Amount ($)</t>
        </is>
      </c>
      <c r="G2" s="2" t="inlineStr">
        <is>
          <t>Repayment Due Date</t>
        </is>
      </c>
      <c r="H2" s="2" t="inlineStr">
        <is>
          <t>Minimum Annual Repayment ($)</t>
        </is>
      </c>
      <c r="I2" s="2" t="inlineStr">
        <is>
          <t>Actual Repayment Made ($)</t>
        </is>
      </c>
      <c r="J2" s="2" t="inlineStr">
        <is>
          <t>Repayment Date</t>
        </is>
      </c>
      <c r="K2" s="2" t="inlineStr">
        <is>
          <t>Shortfall / Overpayment ($)</t>
        </is>
      </c>
      <c r="L2" s="2" t="inlineStr">
        <is>
          <t>Remaining LLP Balance ($)</t>
        </is>
      </c>
      <c r="M2" s="2" t="inlineStr">
        <is>
          <t>Status</t>
        </is>
      </c>
      <c r="N2" s="2" t="inlineStr">
        <is>
          <t>Notes</t>
        </is>
      </c>
    </row>
    <row r="3" ht="18" customHeight="1">
      <c r="A3" s="3" t="n">
        <v>2026</v>
      </c>
      <c r="B3" s="3" t="inlineStr">
        <is>
          <t>Liam</t>
        </is>
      </c>
      <c r="C3" s="3" t="inlineStr">
        <is>
          <t>ON</t>
        </is>
      </c>
      <c r="D3" s="3" t="inlineStr">
        <is>
          <t>Toronto</t>
        </is>
      </c>
      <c r="E3" s="4" t="inlineStr">
        <is>
          <t>2026-01-15</t>
        </is>
      </c>
      <c r="F3" s="5" t="n">
        <v>5000</v>
      </c>
      <c r="G3" s="4" t="inlineStr">
        <is>
          <t>2026-12-31</t>
        </is>
      </c>
      <c r="H3" s="6">
        <f>IF(F3&gt;0,F3/10,0)</f>
        <v/>
      </c>
      <c r="I3" s="5" t="n">
        <v>500</v>
      </c>
      <c r="J3" s="4" t="inlineStr">
        <is>
          <t>2026-11-01</t>
        </is>
      </c>
      <c r="K3" s="6">
        <f>I3-H3</f>
        <v/>
      </c>
      <c r="L3" s="6">
        <f>MAX(0,F3-I3)</f>
        <v/>
      </c>
      <c r="M3" s="7">
        <f>IF(I3&gt;=H3,"Compliant","Shortfall")</f>
        <v/>
      </c>
      <c r="N3" s="8" t="inlineStr">
        <is>
          <t>On track</t>
        </is>
      </c>
    </row>
    <row r="4" ht="18" customHeight="1">
      <c r="A4" s="3" t="n">
        <v>2026</v>
      </c>
      <c r="B4" s="3" t="inlineStr">
        <is>
          <t>Emma</t>
        </is>
      </c>
      <c r="C4" s="3" t="inlineStr">
        <is>
          <t>QC</t>
        </is>
      </c>
      <c r="D4" s="3" t="inlineStr">
        <is>
          <t>Montreal</t>
        </is>
      </c>
      <c r="E4" s="4" t="inlineStr">
        <is>
          <t>2026-02-10</t>
        </is>
      </c>
      <c r="F4" s="5" t="n">
        <v>3000</v>
      </c>
      <c r="G4" s="4" t="inlineStr">
        <is>
          <t>2026-12-31</t>
        </is>
      </c>
      <c r="H4" s="6">
        <f>IF(F4&gt;0,F4/10,0)</f>
        <v/>
      </c>
      <c r="I4" s="5" t="n">
        <v>200</v>
      </c>
      <c r="J4" s="4" t="inlineStr">
        <is>
          <t>2026-11-05</t>
        </is>
      </c>
      <c r="K4" s="6">
        <f>I4-H4</f>
        <v/>
      </c>
      <c r="L4" s="6">
        <f>MAX(0,F4-I4)</f>
        <v/>
      </c>
      <c r="M4" s="7">
        <f>IF(I4&gt;=H4,"Compliant","Shortfall")</f>
        <v/>
      </c>
      <c r="N4" s="8" t="inlineStr">
        <is>
          <t>Partial payment - follow up needed</t>
        </is>
      </c>
    </row>
    <row r="5" ht="18" customHeight="1">
      <c r="A5" s="3" t="n">
        <v>2026</v>
      </c>
      <c r="B5" s="3" t="inlineStr">
        <is>
          <t>Noah</t>
        </is>
      </c>
      <c r="C5" s="3" t="inlineStr">
        <is>
          <t>BC</t>
        </is>
      </c>
      <c r="D5" s="3" t="inlineStr">
        <is>
          <t>Vancouver</t>
        </is>
      </c>
      <c r="E5" s="4" t="inlineStr">
        <is>
          <t>2026-03-05</t>
        </is>
      </c>
      <c r="F5" s="5" t="n">
        <v>10000</v>
      </c>
      <c r="G5" s="4" t="inlineStr">
        <is>
          <t>2026-12-31</t>
        </is>
      </c>
      <c r="H5" s="6">
        <f>IF(F5&gt;0,F5/10,0)</f>
        <v/>
      </c>
      <c r="I5" s="5" t="n">
        <v>1200</v>
      </c>
      <c r="J5" s="4" t="inlineStr">
        <is>
          <t>2026-11-10</t>
        </is>
      </c>
      <c r="K5" s="6">
        <f>I5-H5</f>
        <v/>
      </c>
      <c r="L5" s="6">
        <f>MAX(0,F5-I5)</f>
        <v/>
      </c>
      <c r="M5" s="7">
        <f>IF(I5&gt;=H5,"Compliant","Shortfall")</f>
        <v/>
      </c>
      <c r="N5" s="8" t="inlineStr">
        <is>
          <t>Overpayment - reduces future balance</t>
        </is>
      </c>
    </row>
    <row r="6" ht="18" customHeight="1">
      <c r="A6" s="3" t="n">
        <v>2026</v>
      </c>
      <c r="B6" s="3" t="inlineStr">
        <is>
          <t>Olivia</t>
        </is>
      </c>
      <c r="C6" s="3" t="inlineStr">
        <is>
          <t>AB</t>
        </is>
      </c>
      <c r="D6" s="3" t="inlineStr">
        <is>
          <t>Calgary</t>
        </is>
      </c>
      <c r="E6" s="4" t="inlineStr">
        <is>
          <t>2026-03-20</t>
        </is>
      </c>
      <c r="F6" s="5" t="n">
        <v>1500</v>
      </c>
      <c r="G6" s="4" t="inlineStr">
        <is>
          <t>2026-12-31</t>
        </is>
      </c>
      <c r="H6" s="6">
        <f>IF(F6&gt;0,F6/10,0)</f>
        <v/>
      </c>
      <c r="I6" s="5" t="n">
        <v>150</v>
      </c>
      <c r="J6" s="4" t="inlineStr">
        <is>
          <t>2026-11-12</t>
        </is>
      </c>
      <c r="K6" s="6">
        <f>I6-H6</f>
        <v/>
      </c>
      <c r="L6" s="6">
        <f>MAX(0,F6-I6)</f>
        <v/>
      </c>
      <c r="M6" s="7">
        <f>IF(I6&gt;=H6,"Compliant","Shortfall")</f>
        <v/>
      </c>
      <c r="N6" s="8" t="inlineStr">
        <is>
          <t>Paid in full</t>
        </is>
      </c>
    </row>
    <row r="7" ht="18" customHeight="1">
      <c r="A7" s="3" t="n">
        <v>2026</v>
      </c>
      <c r="B7" s="3" t="inlineStr">
        <is>
          <t>Lucas</t>
        </is>
      </c>
      <c r="C7" s="3" t="inlineStr">
        <is>
          <t>ON</t>
        </is>
      </c>
      <c r="D7" s="3" t="inlineStr">
        <is>
          <t>Ottawa</t>
        </is>
      </c>
      <c r="E7" s="4" t="inlineStr">
        <is>
          <t>2026-04-12</t>
        </is>
      </c>
      <c r="F7" s="5" t="n">
        <v>7500</v>
      </c>
      <c r="G7" s="4" t="inlineStr">
        <is>
          <t>2026-12-31</t>
        </is>
      </c>
      <c r="H7" s="6">
        <f>IF(F7&gt;0,F7/10,0)</f>
        <v/>
      </c>
      <c r="I7" s="5" t="n">
        <v>600</v>
      </c>
      <c r="J7" s="4" t="inlineStr">
        <is>
          <t>2026-11-15</t>
        </is>
      </c>
      <c r="K7" s="6">
        <f>I7-H7</f>
        <v/>
      </c>
      <c r="L7" s="6">
        <f>MAX(0,F7-I7)</f>
        <v/>
      </c>
      <c r="M7" s="7">
        <f>IF(I7&gt;=H7,"Compliant","Shortfall")</f>
        <v/>
      </c>
      <c r="N7" s="8" t="inlineStr">
        <is>
          <t>Shortfall - CRA may add difference to income</t>
        </is>
      </c>
    </row>
    <row r="8" ht="18" customHeight="1">
      <c r="A8" s="3" t="n">
        <v>2026</v>
      </c>
      <c r="B8" s="3" t="inlineStr">
        <is>
          <t>Sophie</t>
        </is>
      </c>
      <c r="C8" s="3" t="inlineStr">
        <is>
          <t>AB</t>
        </is>
      </c>
      <c r="D8" s="3" t="inlineStr">
        <is>
          <t>Edmonton</t>
        </is>
      </c>
      <c r="E8" s="4" t="inlineStr">
        <is>
          <t>2026-05-08</t>
        </is>
      </c>
      <c r="F8" s="5" t="n">
        <v>4000</v>
      </c>
      <c r="G8" s="4" t="inlineStr">
        <is>
          <t>2026-12-31</t>
        </is>
      </c>
      <c r="H8" s="6">
        <f>IF(F8&gt;0,F8/10,0)</f>
        <v/>
      </c>
      <c r="I8" s="5" t="n">
        <v>400</v>
      </c>
      <c r="J8" s="4" t="inlineStr">
        <is>
          <t>2026-11-18</t>
        </is>
      </c>
      <c r="K8" s="6">
        <f>I8-H8</f>
        <v/>
      </c>
      <c r="L8" s="6">
        <f>MAX(0,F8-I8)</f>
        <v/>
      </c>
      <c r="M8" s="7">
        <f>IF(I8&gt;=H8,"Compliant","Shortfall")</f>
        <v/>
      </c>
      <c r="N8" s="8" t="inlineStr">
        <is>
          <t>Paid in full</t>
        </is>
      </c>
    </row>
    <row r="9" ht="18" customHeight="1">
      <c r="A9" s="3" t="n">
        <v>2026</v>
      </c>
      <c r="B9" s="3" t="inlineStr">
        <is>
          <t>Ethan</t>
        </is>
      </c>
      <c r="C9" s="3" t="inlineStr">
        <is>
          <t>MB</t>
        </is>
      </c>
      <c r="D9" s="3" t="inlineStr">
        <is>
          <t>Winnipeg</t>
        </is>
      </c>
      <c r="E9" s="4" t="inlineStr">
        <is>
          <t>2026-06-18</t>
        </is>
      </c>
      <c r="F9" s="5" t="n">
        <v>6000</v>
      </c>
      <c r="G9" s="4" t="inlineStr">
        <is>
          <t>2026-12-31</t>
        </is>
      </c>
      <c r="H9" s="6">
        <f>IF(F9&gt;0,F9/10,0)</f>
        <v/>
      </c>
      <c r="I9" s="5" t="n">
        <v>700</v>
      </c>
      <c r="J9" s="4" t="inlineStr">
        <is>
          <t>2026-11-20</t>
        </is>
      </c>
      <c r="K9" s="6">
        <f>I9-H9</f>
        <v/>
      </c>
      <c r="L9" s="6">
        <f>MAX(0,F9-I9)</f>
        <v/>
      </c>
      <c r="M9" s="7">
        <f>IF(I9&gt;=H9,"Compliant","Shortfall")</f>
        <v/>
      </c>
      <c r="N9" s="8" t="inlineStr">
        <is>
          <t>Overpayment applied</t>
        </is>
      </c>
    </row>
    <row r="10" ht="18" customHeight="1">
      <c r="A10" s="3" t="n">
        <v>2026</v>
      </c>
      <c r="B10" s="3" t="inlineStr">
        <is>
          <t>Charlotte</t>
        </is>
      </c>
      <c r="C10" s="3" t="inlineStr">
        <is>
          <t>NS</t>
        </is>
      </c>
      <c r="D10" s="3" t="inlineStr">
        <is>
          <t>Halifax</t>
        </is>
      </c>
      <c r="E10" s="4" t="inlineStr">
        <is>
          <t>2026-07-22</t>
        </is>
      </c>
      <c r="F10" s="5" t="n">
        <v>2500</v>
      </c>
      <c r="G10" s="4" t="inlineStr">
        <is>
          <t>2026-12-31</t>
        </is>
      </c>
      <c r="H10" s="6">
        <f>IF(F10&gt;0,F10/10,0)</f>
        <v/>
      </c>
      <c r="I10" s="5" t="n">
        <v>0</v>
      </c>
      <c r="J10" s="4" t="n"/>
      <c r="K10" s="6">
        <f>I10-H10</f>
        <v/>
      </c>
      <c r="L10" s="6">
        <f>MAX(0,F10-I10)</f>
        <v/>
      </c>
      <c r="M10" s="7">
        <f>IF(I10&gt;=H10,"Compliant","Shortfall")</f>
        <v/>
      </c>
      <c r="N10" s="8" t="inlineStr">
        <is>
          <t>Missed payment - urgent action required</t>
        </is>
      </c>
    </row>
    <row r="11" ht="18" customHeight="1">
      <c r="A11" s="3" t="n">
        <v>2026</v>
      </c>
      <c r="B11" s="3" t="inlineStr">
        <is>
          <t>William</t>
        </is>
      </c>
      <c r="C11" s="3" t="inlineStr">
        <is>
          <t>QC</t>
        </is>
      </c>
      <c r="D11" s="3" t="inlineStr">
        <is>
          <t>Quebec City</t>
        </is>
      </c>
      <c r="E11" s="4" t="inlineStr">
        <is>
          <t>2026-08-14</t>
        </is>
      </c>
      <c r="F11" s="5" t="n">
        <v>8000</v>
      </c>
      <c r="G11" s="4" t="inlineStr">
        <is>
          <t>2026-12-31</t>
        </is>
      </c>
      <c r="H11" s="6">
        <f>IF(F11&gt;0,F11/10,0)</f>
        <v/>
      </c>
      <c r="I11" s="5" t="n">
        <v>900</v>
      </c>
      <c r="J11" s="4" t="inlineStr">
        <is>
          <t>2026-11-25</t>
        </is>
      </c>
      <c r="K11" s="6">
        <f>I11-H11</f>
        <v/>
      </c>
      <c r="L11" s="6">
        <f>MAX(0,F11-I11)</f>
        <v/>
      </c>
      <c r="M11" s="7">
        <f>IF(I11&gt;=H11,"Compliant","Shortfall")</f>
        <v/>
      </c>
      <c r="N11" s="8" t="inlineStr">
        <is>
          <t>Overpayment - ahead of schedule</t>
        </is>
      </c>
    </row>
    <row r="12" ht="18" customHeight="1">
      <c r="A12" s="3" t="n">
        <v>2026</v>
      </c>
      <c r="B12" s="3" t="inlineStr">
        <is>
          <t>Ava</t>
        </is>
      </c>
      <c r="C12" s="3" t="inlineStr">
        <is>
          <t>BC</t>
        </is>
      </c>
      <c r="D12" s="3" t="inlineStr">
        <is>
          <t>Victoria</t>
        </is>
      </c>
      <c r="E12" s="4" t="inlineStr">
        <is>
          <t>2026-09-30</t>
        </is>
      </c>
      <c r="F12" s="5" t="n">
        <v>3500</v>
      </c>
      <c r="G12" s="4" t="inlineStr">
        <is>
          <t>2026-12-31</t>
        </is>
      </c>
      <c r="H12" s="6">
        <f>IF(F12&gt;0,F12/10,0)</f>
        <v/>
      </c>
      <c r="I12" s="5" t="n">
        <v>350</v>
      </c>
      <c r="J12" s="4" t="inlineStr">
        <is>
          <t>2026-11-28</t>
        </is>
      </c>
      <c r="K12" s="6">
        <f>I12-H12</f>
        <v/>
      </c>
      <c r="L12" s="6">
        <f>MAX(0,F12-I12)</f>
        <v/>
      </c>
      <c r="M12" s="7">
        <f>IF(I12&gt;=H12,"Compliant","Shortfall")</f>
        <v/>
      </c>
      <c r="N12" s="8" t="inlineStr">
        <is>
          <t>Paid in full</t>
        </is>
      </c>
    </row>
    <row r="13">
      <c r="A13" s="9" t="n"/>
      <c r="B13" s="10" t="inlineStr">
        <is>
          <t>TOTALS</t>
        </is>
      </c>
      <c r="C13" s="9" t="n"/>
      <c r="D13" s="9" t="n"/>
      <c r="E13" s="9" t="n"/>
      <c r="F13" s="11">
        <f>SUM(F3:F12)</f>
        <v/>
      </c>
      <c r="G13" s="9" t="n"/>
      <c r="H13" s="11">
        <f>SUM(H3:H12)</f>
        <v/>
      </c>
      <c r="I13" s="11">
        <f>SUM(I3:I12)</f>
        <v/>
      </c>
      <c r="J13" s="9" t="n"/>
      <c r="K13" s="11">
        <f>SUM(K3:K12)</f>
        <v/>
      </c>
      <c r="L13" s="11">
        <f>SUM(L3:L12)</f>
        <v/>
      </c>
      <c r="M13" s="9" t="n"/>
      <c r="N13" s="9" t="n"/>
    </row>
    <row r="14"/>
    <row r="15">
      <c r="A15" s="12" t="inlineStr">
        <is>
          <t>Average Withdrawal ($)</t>
        </is>
      </c>
      <c r="B15" s="13">
        <f>AVERAGE(F3:F12)</f>
        <v/>
      </c>
    </row>
    <row r="16">
      <c r="A16" s="12" t="inlineStr">
        <is>
          <t>Compliant Count</t>
        </is>
      </c>
      <c r="B16">
        <f>COUNTIF(M3:M12,"Compliant")</f>
        <v/>
      </c>
    </row>
    <row r="17">
      <c r="A17" s="12" t="inlineStr">
        <is>
          <t>Shortfall Count</t>
        </is>
      </c>
      <c r="B17">
        <f>COUNTIF(M3:M12,"Shortfall")</f>
        <v/>
      </c>
    </row>
    <row r="18">
      <c r="A18" s="12" t="inlineStr">
        <is>
          <t>Percent Compliant</t>
        </is>
      </c>
      <c r="B18" s="14">
        <f>COUNTIF(M3:M12,"Compliant")/COUNTA(M3:M12)</f>
        <v/>
      </c>
    </row>
  </sheetData>
  <mergeCells count="1">
    <mergeCell ref="A1:N1"/>
  </mergeCells>
  <conditionalFormatting sqref="M3:M12">
    <cfRule type="expression" priority="1" dxfId="0" stopIfTrue="1">
      <formula>$M3="Shortfall"</formula>
    </cfRule>
    <cfRule type="expression" priority="2" dxfId="1" stopIfTrue="1">
      <formula>$M3="Compliant"</formula>
    </cfRule>
  </conditionalFormatting>
  <conditionalFormatting sqref="K3:K12">
    <cfRule type="expression" priority="3" dxfId="2" stopIfTrue="1">
      <formula>K3&lt;0</formula>
    </cfRule>
    <cfRule type="expression" priority="4" dxfId="3" stopIfTrue="1">
      <formula>K3&gt;=0</formula>
    </cfRule>
  </conditionalFormatting>
  <dataValidations count="1">
    <dataValidation sqref="C3:C12" showErrorMessage="1" showInputMessage="1" allowBlank="1" type="list">
      <formula1>"ON,QC,BC,AB,MB,NS,SK,NB,PE,NL,YT,NT,NU"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2" customWidth="1" min="3" max="3"/>
    <col width="22" customWidth="1" min="4" max="4"/>
    <col width="18" customWidth="1" min="5" max="5"/>
    <col width="14" customWidth="1" min="6" max="6"/>
  </cols>
  <sheetData>
    <row r="1" ht="26" customHeight="1">
      <c r="A1" s="1" t="inlineStr">
        <is>
          <t>LLP Repayment Summary Dashboard — 2026</t>
        </is>
      </c>
    </row>
    <row r="2"/>
    <row r="3">
      <c r="A3" s="15" t="inlineStr">
        <is>
          <t>Key Performance Indicators</t>
        </is>
      </c>
      <c r="B3" s="15" t="inlineStr"/>
      <c r="D3" s="15" t="inlineStr">
        <is>
          <t>Additional Stats</t>
        </is>
      </c>
      <c r="E3" s="15" t="inlineStr"/>
    </row>
    <row r="4">
      <c r="A4" s="16" t="inlineStr">
        <is>
          <t>Total LLP Withdrawals</t>
        </is>
      </c>
      <c r="B4" s="6">
        <f>SUM('LLP Repayments'!F3:F12)</f>
        <v/>
      </c>
      <c r="D4" s="3" t="inlineStr">
        <is>
          <t>Compliant Count</t>
        </is>
      </c>
      <c r="E4" s="3">
        <f>COUNTIF('LLP Repayments'!M3:M12,"Compliant")</f>
        <v/>
      </c>
    </row>
    <row r="5">
      <c r="A5" s="16" t="inlineStr">
        <is>
          <t>Total Minimum Repayments Due</t>
        </is>
      </c>
      <c r="B5" s="6">
        <f>SUM('LLP Repayments'!H3:H12)</f>
        <v/>
      </c>
      <c r="D5" s="3" t="inlineStr">
        <is>
          <t>Shortfall Count</t>
        </is>
      </c>
      <c r="E5" s="3">
        <f>COUNTIF('LLP Repayments'!M3:M12,"Shortfall")</f>
        <v/>
      </c>
    </row>
    <row r="6">
      <c r="A6" s="16" t="inlineStr">
        <is>
          <t>Total Actual Repayments</t>
        </is>
      </c>
      <c r="B6" s="6">
        <f>SUM('LLP Repayments'!I3:I12)</f>
        <v/>
      </c>
      <c r="D6" s="3" t="inlineStr">
        <is>
          <t>Average Withdrawal ($)</t>
        </is>
      </c>
      <c r="E6" s="6">
        <f>IFERROR(AVERAGE('LLP Repayments'!F3:F12),0)</f>
        <v/>
      </c>
    </row>
    <row r="7">
      <c r="A7" s="16" t="inlineStr">
        <is>
          <t>Outstanding Shortfall</t>
        </is>
      </c>
      <c r="B7" s="6">
        <f>MAX(0,SUM('LLP Repayments'!H3:H12)-SUM('LLP Repayments'!I3:I12))</f>
        <v/>
      </c>
      <c r="D7" s="3" t="inlineStr">
        <is>
          <t>Average Repayment ($)</t>
        </is>
      </c>
      <c r="E7" s="6">
        <f>IFERROR(AVERAGE('LLP Repayments'!I3:I12),0)</f>
        <v/>
      </c>
    </row>
    <row r="8">
      <c r="A8" s="16" t="inlineStr">
        <is>
          <t>Compliance Rate</t>
        </is>
      </c>
      <c r="B8" s="17">
        <f>IFERROR(COUNTIF('LLP Repayments'!M3:M12,"Compliant")/COUNTA('LLP Repayments'!M3:M12),0)</f>
        <v/>
      </c>
      <c r="D8" s="3" t="inlineStr">
        <is>
          <t>Repayment Coverage %</t>
        </is>
      </c>
      <c r="E8" s="17">
        <f>IFERROR(SUM('LLP Repayments'!I3:I12)/SUM('LLP Repayments'!H3:H12),0)</f>
        <v/>
      </c>
    </row>
    <row r="9">
      <c r="A9" s="16" t="inlineStr">
        <is>
          <t>Alert Status</t>
        </is>
      </c>
      <c r="B9" s="3">
        <f>IF(B7&gt;0,"Action Required","All Compliant")</f>
        <v/>
      </c>
    </row>
    <row r="10"/>
    <row r="11">
      <c r="A11" s="15" t="inlineStr">
        <is>
          <t>Breakdown by Province</t>
        </is>
      </c>
      <c r="B11" s="15" t="inlineStr"/>
    </row>
    <row r="12">
      <c r="A12" s="2" t="inlineStr">
        <is>
          <t>Province</t>
        </is>
      </c>
      <c r="B12" s="2" t="inlineStr">
        <is>
          <t>Total Withdrawal ($)</t>
        </is>
      </c>
      <c r="C12" s="2" t="inlineStr">
        <is>
          <t>Total Actual Repayment ($)</t>
        </is>
      </c>
      <c r="D12" s="2" t="inlineStr">
        <is>
          <t>Compliant Count</t>
        </is>
      </c>
    </row>
    <row r="13">
      <c r="A13" s="18" t="inlineStr">
        <is>
          <t>ON</t>
        </is>
      </c>
      <c r="B13" s="19">
        <f>SUMIF('LLP Repayments'!C3:C12,A13,'LLP Repayments'!F3:F12)</f>
        <v/>
      </c>
      <c r="C13" s="19">
        <f>SUMIF('LLP Repayments'!C3:C12,A13,'LLP Repayments'!I3:I12)</f>
        <v/>
      </c>
      <c r="D13" s="18">
        <f>COUNTIFS('LLP Repayments'!C3:C12,A13,'LLP Repayments'!M3:M12,"Compliant")</f>
        <v/>
      </c>
    </row>
    <row r="14">
      <c r="A14" s="20" t="inlineStr">
        <is>
          <t>QC</t>
        </is>
      </c>
      <c r="B14" s="21">
        <f>SUMIF('LLP Repayments'!C3:C12,A14,'LLP Repayments'!F3:F12)</f>
        <v/>
      </c>
      <c r="C14" s="21">
        <f>SUMIF('LLP Repayments'!C3:C12,A14,'LLP Repayments'!I3:I12)</f>
        <v/>
      </c>
      <c r="D14" s="20">
        <f>COUNTIFS('LLP Repayments'!C3:C12,A14,'LLP Repayments'!M3:M12,"Compliant")</f>
        <v/>
      </c>
    </row>
    <row r="15">
      <c r="A15" s="18" t="inlineStr">
        <is>
          <t>BC</t>
        </is>
      </c>
      <c r="B15" s="19">
        <f>SUMIF('LLP Repayments'!C3:C12,A15,'LLP Repayments'!F3:F12)</f>
        <v/>
      </c>
      <c r="C15" s="19">
        <f>SUMIF('LLP Repayments'!C3:C12,A15,'LLP Repayments'!I3:I12)</f>
        <v/>
      </c>
      <c r="D15" s="18">
        <f>COUNTIFS('LLP Repayments'!C3:C12,A15,'LLP Repayments'!M3:M12,"Compliant")</f>
        <v/>
      </c>
    </row>
    <row r="16">
      <c r="A16" s="20" t="inlineStr">
        <is>
          <t>AB</t>
        </is>
      </c>
      <c r="B16" s="21">
        <f>SUMIF('LLP Repayments'!C3:C12,A16,'LLP Repayments'!F3:F12)</f>
        <v/>
      </c>
      <c r="C16" s="21">
        <f>SUMIF('LLP Repayments'!C3:C12,A16,'LLP Repayments'!I3:I12)</f>
        <v/>
      </c>
      <c r="D16" s="20">
        <f>COUNTIFS('LLP Repayments'!C3:C12,A16,'LLP Repayments'!M3:M12,"Compliant")</f>
        <v/>
      </c>
    </row>
    <row r="17">
      <c r="A17" s="18" t="inlineStr">
        <is>
          <t>MB</t>
        </is>
      </c>
      <c r="B17" s="19">
        <f>SUMIF('LLP Repayments'!C3:C12,A17,'LLP Repayments'!F3:F12)</f>
        <v/>
      </c>
      <c r="C17" s="19">
        <f>SUMIF('LLP Repayments'!C3:C12,A17,'LLP Repayments'!I3:I12)</f>
        <v/>
      </c>
      <c r="D17" s="18">
        <f>COUNTIFS('LLP Repayments'!C3:C12,A17,'LLP Repayments'!M3:M12,"Compliant")</f>
        <v/>
      </c>
    </row>
    <row r="18">
      <c r="A18" s="20" t="inlineStr">
        <is>
          <t>NS</t>
        </is>
      </c>
      <c r="B18" s="21">
        <f>SUMIF('LLP Repayments'!C3:C12,A18,'LLP Repayments'!F3:F12)</f>
        <v/>
      </c>
      <c r="C18" s="21">
        <f>SUMIF('LLP Repayments'!C3:C12,A18,'LLP Repayments'!I3:I12)</f>
        <v/>
      </c>
      <c r="D18" s="20">
        <f>COUNTIFS('LLP Repayments'!C3:C12,A18,'LLP Repayments'!M3:M12,"Compliant")</f>
        <v/>
      </c>
    </row>
    <row r="19"/>
    <row r="20">
      <c r="A20" s="15" t="inlineStr">
        <is>
          <t>Monthly Repayment Trend</t>
        </is>
      </c>
      <c r="B20" s="15" t="inlineStr"/>
    </row>
    <row r="21">
      <c r="A21" s="2" t="inlineStr">
        <is>
          <t>Month</t>
        </is>
      </c>
      <c r="B21" s="2" t="inlineStr">
        <is>
          <t>Total Withdrawal ($)</t>
        </is>
      </c>
      <c r="C21" s="2" t="inlineStr">
        <is>
          <t>Total Actual Repayment ($)</t>
        </is>
      </c>
    </row>
    <row r="22">
      <c r="A22" s="22">
        <f>DATE(2026,1,1)</f>
        <v/>
      </c>
      <c r="B22" s="21">
        <f>SUMIFS('LLP Repayments'!F3:F12,'LLP Repayments'!E3:E12,"&gt;="&amp;DATE(2026,1,1),'LLP Repayments'!E3:E12,"&lt;"&amp;DATE(2026,1+1,1))</f>
        <v/>
      </c>
      <c r="C22" s="21">
        <f>SUMIFS('LLP Repayments'!I3:I12,'LLP Repayments'!E3:E12,"&gt;="&amp;DATE(2026,1,1),'LLP Repayments'!E3:E12,"&lt;"&amp;DATE(2026,1+1,1))</f>
        <v/>
      </c>
    </row>
    <row r="23">
      <c r="A23" s="23">
        <f>DATE(2026,2,1)</f>
        <v/>
      </c>
      <c r="B23" s="19">
        <f>SUMIFS('LLP Repayments'!F3:F12,'LLP Repayments'!E3:E12,"&gt;="&amp;DATE(2026,2,1),'LLP Repayments'!E3:E12,"&lt;"&amp;DATE(2026,2+1,1))</f>
        <v/>
      </c>
      <c r="C23" s="19">
        <f>SUMIFS('LLP Repayments'!I3:I12,'LLP Repayments'!E3:E12,"&gt;="&amp;DATE(2026,2,1),'LLP Repayments'!E3:E12,"&lt;"&amp;DATE(2026,2+1,1))</f>
        <v/>
      </c>
    </row>
    <row r="24">
      <c r="A24" s="22">
        <f>DATE(2026,3,1)</f>
        <v/>
      </c>
      <c r="B24" s="21">
        <f>SUMIFS('LLP Repayments'!F3:F12,'LLP Repayments'!E3:E12,"&gt;="&amp;DATE(2026,3,1),'LLP Repayments'!E3:E12,"&lt;"&amp;DATE(2026,3+1,1))</f>
        <v/>
      </c>
      <c r="C24" s="21">
        <f>SUMIFS('LLP Repayments'!I3:I12,'LLP Repayments'!E3:E12,"&gt;="&amp;DATE(2026,3,1),'LLP Repayments'!E3:E12,"&lt;"&amp;DATE(2026,3+1,1))</f>
        <v/>
      </c>
    </row>
    <row r="25">
      <c r="A25" s="23">
        <f>DATE(2026,4,1)</f>
        <v/>
      </c>
      <c r="B25" s="19">
        <f>SUMIFS('LLP Repayments'!F3:F12,'LLP Repayments'!E3:E12,"&gt;="&amp;DATE(2026,4,1),'LLP Repayments'!E3:E12,"&lt;"&amp;DATE(2026,4+1,1))</f>
        <v/>
      </c>
      <c r="C25" s="19">
        <f>SUMIFS('LLP Repayments'!I3:I12,'LLP Repayments'!E3:E12,"&gt;="&amp;DATE(2026,4,1),'LLP Repayments'!E3:E12,"&lt;"&amp;DATE(2026,4+1,1))</f>
        <v/>
      </c>
    </row>
    <row r="26">
      <c r="A26" s="22">
        <f>DATE(2026,5,1)</f>
        <v/>
      </c>
      <c r="B26" s="21">
        <f>SUMIFS('LLP Repayments'!F3:F12,'LLP Repayments'!E3:E12,"&gt;="&amp;DATE(2026,5,1),'LLP Repayments'!E3:E12,"&lt;"&amp;DATE(2026,5+1,1))</f>
        <v/>
      </c>
      <c r="C26" s="21">
        <f>SUMIFS('LLP Repayments'!I3:I12,'LLP Repayments'!E3:E12,"&gt;="&amp;DATE(2026,5,1),'LLP Repayments'!E3:E12,"&lt;"&amp;DATE(2026,5+1,1))</f>
        <v/>
      </c>
    </row>
    <row r="27">
      <c r="A27" s="23">
        <f>DATE(2026,6,1)</f>
        <v/>
      </c>
      <c r="B27" s="19">
        <f>SUMIFS('LLP Repayments'!F3:F12,'LLP Repayments'!E3:E12,"&gt;="&amp;DATE(2026,6,1),'LLP Repayments'!E3:E12,"&lt;"&amp;DATE(2026,6+1,1))</f>
        <v/>
      </c>
      <c r="C27" s="19">
        <f>SUMIFS('LLP Repayments'!I3:I12,'LLP Repayments'!E3:E12,"&gt;="&amp;DATE(2026,6,1),'LLP Repayments'!E3:E12,"&lt;"&amp;DATE(2026,6+1,1))</f>
        <v/>
      </c>
    </row>
    <row r="28">
      <c r="A28" s="22">
        <f>DATE(2026,7,1)</f>
        <v/>
      </c>
      <c r="B28" s="21">
        <f>SUMIFS('LLP Repayments'!F3:F12,'LLP Repayments'!E3:E12,"&gt;="&amp;DATE(2026,7,1),'LLP Repayments'!E3:E12,"&lt;"&amp;DATE(2026,7+1,1))</f>
        <v/>
      </c>
      <c r="C28" s="21">
        <f>SUMIFS('LLP Repayments'!I3:I12,'LLP Repayments'!E3:E12,"&gt;="&amp;DATE(2026,7,1),'LLP Repayments'!E3:E12,"&lt;"&amp;DATE(2026,7+1,1))</f>
        <v/>
      </c>
    </row>
    <row r="29">
      <c r="A29" s="23">
        <f>DATE(2026,8,1)</f>
        <v/>
      </c>
      <c r="B29" s="19">
        <f>SUMIFS('LLP Repayments'!F3:F12,'LLP Repayments'!E3:E12,"&gt;="&amp;DATE(2026,8,1),'LLP Repayments'!E3:E12,"&lt;"&amp;DATE(2026,8+1,1))</f>
        <v/>
      </c>
      <c r="C29" s="19">
        <f>SUMIFS('LLP Repayments'!I3:I12,'LLP Repayments'!E3:E12,"&gt;="&amp;DATE(2026,8,1),'LLP Repayments'!E3:E12,"&lt;"&amp;DATE(2026,8+1,1))</f>
        <v/>
      </c>
    </row>
    <row r="30">
      <c r="A30" s="22">
        <f>DATE(2026,9,1)</f>
        <v/>
      </c>
      <c r="B30" s="21">
        <f>SUMIFS('LLP Repayments'!F3:F12,'LLP Repayments'!E3:E12,"&gt;="&amp;DATE(2026,9,1),'LLP Repayments'!E3:E12,"&lt;"&amp;DATE(2026,9+1,1))</f>
        <v/>
      </c>
      <c r="C30" s="21">
        <f>SUMIFS('LLP Repayments'!I3:I12,'LLP Repayments'!E3:E12,"&gt;="&amp;DATE(2026,9,1),'LLP Repayments'!E3:E12,"&lt;"&amp;DATE(2026,9+1,1))</f>
        <v/>
      </c>
    </row>
    <row r="31">
      <c r="A31" s="23">
        <f>DATE(2026,10,1)</f>
        <v/>
      </c>
      <c r="B31" s="19">
        <f>SUMIFS('LLP Repayments'!F3:F12,'LLP Repayments'!E3:E12,"&gt;="&amp;DATE(2026,10,1),'LLP Repayments'!E3:E12,"&lt;"&amp;DATE(2026,10+1,1))</f>
        <v/>
      </c>
      <c r="C31" s="19">
        <f>SUMIFS('LLP Repayments'!I3:I12,'LLP Repayments'!E3:E12,"&gt;="&amp;DATE(2026,10,1),'LLP Repayments'!E3:E12,"&lt;"&amp;DATE(2026,10+1,1))</f>
        <v/>
      </c>
    </row>
    <row r="32">
      <c r="A32" s="22">
        <f>DATE(2026,11,1)</f>
        <v/>
      </c>
      <c r="B32" s="21">
        <f>SUMIFS('LLP Repayments'!F3:F12,'LLP Repayments'!E3:E12,"&gt;="&amp;DATE(2026,11,1),'LLP Repayments'!E3:E12,"&lt;"&amp;DATE(2026,11+1,1))</f>
        <v/>
      </c>
      <c r="C32" s="21">
        <f>SUMIFS('LLP Repayments'!I3:I12,'LLP Repayments'!E3:E12,"&gt;="&amp;DATE(2026,11,1),'LLP Repayments'!E3:E12,"&lt;"&amp;DATE(2026,11+1,1))</f>
        <v/>
      </c>
    </row>
    <row r="33">
      <c r="A33" s="23">
        <f>DATE(2026,12,1)</f>
        <v/>
      </c>
      <c r="B33" s="19">
        <f>SUMIFS('LLP Repayments'!F3:F12,'LLP Repayments'!E3:E12,"&gt;="&amp;DATE(2026,12,1),'LLP Repayments'!E3:E12,"&lt;"&amp;DATE(2026,12+1,1))</f>
        <v/>
      </c>
      <c r="C33" s="19">
        <f>SUMIFS('LLP Repayments'!I3:I12,'LLP Repayments'!E3:E12,"&gt;="&amp;DATE(2026,12,1),'LLP Repayments'!E3:E12,"&lt;"&amp;DATE(2026,12+1,1))</f>
        <v/>
      </c>
    </row>
    <row r="34"/>
    <row r="35">
      <c r="A35" s="15" t="inlineStr">
        <is>
          <t>Participant Status Lookup</t>
        </is>
      </c>
      <c r="B35" s="15" t="inlineStr"/>
    </row>
    <row r="36">
      <c r="A36" s="16" t="inlineStr">
        <is>
          <t>Enter Participant Name:</t>
        </is>
      </c>
      <c r="B36" s="24" t="inlineStr">
        <is>
          <t>Liam</t>
        </is>
      </c>
    </row>
    <row r="37">
      <c r="A37" s="16" t="inlineStr">
        <is>
          <t>Latest Status:</t>
        </is>
      </c>
      <c r="B37" s="3">
        <f>IFERROR(VLOOKUP(B36,'LLP Repayments'!B3:M12,12,FALSE),"Not Found")</f>
        <v/>
      </c>
    </row>
  </sheetData>
  <mergeCells count="1">
    <mergeCell ref="A1:F1"/>
  </mergeCells>
  <conditionalFormatting sqref="B9">
    <cfRule type="expression" priority="1" dxfId="0">
      <formula>B9="Action Required"</formula>
    </cfRule>
    <cfRule type="expression" priority="2" dxfId="1">
      <formula>B9="All Compliant"</formula>
    </cfRule>
  </conditionalFormatting>
  <conditionalFormatting sqref="B7">
    <cfRule type="expression" priority="3" dxfId="0">
      <formula>B7&gt;0</formula>
    </cfRule>
  </conditionalFormatting>
  <conditionalFormatting sqref="B8">
    <cfRule type="expression" priority="4" dxfId="0">
      <formula>B8&lt;0.8</formula>
    </cfRule>
    <cfRule type="expression" priority="5" dxfId="1">
      <formula>B8&gt;=0.8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5"/>
  <sheetViews>
    <sheetView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6" customWidth="1" min="3" max="3"/>
    <col width="16" customWidth="1" min="4" max="4"/>
  </cols>
  <sheetData>
    <row r="1" ht="26" customHeight="1">
      <c r="A1" s="25" t="inlineStr">
        <is>
          <t>Instructions — LLP Repayment Tracker</t>
        </is>
      </c>
    </row>
    <row r="2"/>
    <row r="3">
      <c r="A3" s="26" t="inlineStr">
        <is>
          <t>What is the Lifelong Learning Plan (LLP)?</t>
        </is>
      </c>
    </row>
    <row r="4">
      <c r="A4" s="28" t="inlineStr">
        <is>
          <t>•  The LLP is a Canada Revenue Agency (CRA) program that allows you to withdraw funds from your RRSPs</t>
        </is>
      </c>
    </row>
    <row r="5">
      <c r="A5" s="28" t="inlineStr">
        <is>
          <t>•  to finance full-time education or training for yourself or your spouse/common-law partner.</t>
        </is>
      </c>
    </row>
    <row r="6">
      <c r="A6" s="28" t="inlineStr">
        <is>
          <t>•  You can withdraw up to $10,000 per calendar year, to a maximum of $20,000 in total.</t>
        </is>
      </c>
    </row>
    <row r="7"/>
    <row r="8">
      <c r="A8" s="26" t="inlineStr">
        <is>
          <t>Repayment Rules (simplified)</t>
        </is>
      </c>
      <c r="B8" s="27" t="n"/>
      <c r="C8" s="27" t="n"/>
      <c r="D8" s="27" t="n"/>
    </row>
    <row r="9">
      <c r="A9" s="28" t="inlineStr">
        <is>
          <t>•  Repayments generally begin the earlier of: the second year after your last LLP withdrawal, or</t>
        </is>
      </c>
    </row>
    <row r="10">
      <c r="A10" s="28" t="inlineStr">
        <is>
          <t>•  the first year you no longer qualify as a full-time student, and are spread evenly over 10 years.</t>
        </is>
      </c>
    </row>
    <row r="11">
      <c r="A11" s="28" t="inlineStr">
        <is>
          <t>•  Each year the minimum required repayment is roughly one-tenth (1/10) of the total amount withdrawn.</t>
        </is>
      </c>
    </row>
    <row r="12">
      <c r="A12" s="28" t="inlineStr">
        <is>
          <t>•  If you do not repay the minimum amount, the shortfall must generally be included as RRSP income</t>
        </is>
      </c>
    </row>
    <row r="13">
      <c r="A13" s="28" t="inlineStr">
        <is>
          <t>•  on your tax return for that year.</t>
        </is>
      </c>
    </row>
    <row r="14"/>
    <row r="15">
      <c r="A15" s="26" t="inlineStr">
        <is>
          <t>Assumptions Used in This Workbook</t>
        </is>
      </c>
      <c r="B15" s="27" t="n"/>
      <c r="C15" s="27" t="n"/>
      <c r="D15" s="27" t="n"/>
    </row>
    <row r="16">
      <c r="A16" s="28" t="inlineStr">
        <is>
          <t>•  Minimum annual repayment is simplified as Withdrawal Amount / 10 (see column H formula).</t>
        </is>
      </c>
    </row>
    <row r="17">
      <c r="A17" s="28" t="inlineStr">
        <is>
          <t>•  All sample dates and tax years are shown for 2026 for illustration purposes only.</t>
        </is>
      </c>
    </row>
    <row r="18">
      <c r="A18" s="28" t="inlineStr">
        <is>
          <t>•  All monetary values are shown in Canadian dollars (CAD) formatted as $1,234.56.</t>
        </is>
      </c>
    </row>
    <row r="19">
      <c r="A19" s="28" t="inlineStr">
        <is>
          <t>•  Dates use the Canadian standard format YYYY-MM-DD.</t>
        </is>
      </c>
    </row>
    <row r="20">
      <c r="A20" s="28" t="inlineStr">
        <is>
          <t>•  This workbook does not calculate CRA-specific carry-forward balances across multiple years —</t>
        </is>
      </c>
    </row>
    <row r="21">
      <c r="A21" s="28" t="inlineStr">
        <is>
          <t>•  it is intended as a simple annual tracking tool.</t>
        </is>
      </c>
    </row>
    <row r="22"/>
    <row r="23">
      <c r="A23" s="26" t="inlineStr">
        <is>
          <t>How to Use This Workbook</t>
        </is>
      </c>
      <c r="B23" s="27" t="n"/>
      <c r="C23" s="27" t="n"/>
      <c r="D23" s="27" t="n"/>
    </row>
    <row r="24">
      <c r="A24" s="28" t="inlineStr">
        <is>
          <t>•  Go to the "LLP Repayments" sheet and enter/edit data in the pale yellow input cells only:</t>
        </is>
      </c>
    </row>
    <row r="25">
      <c r="A25" s="28" t="inlineStr">
        <is>
          <t>•  Withdrawal Date, Withdrawal Amount, Repayment Due Date, Actual Repayment Made, Repayment Date, Notes.</t>
        </is>
      </c>
    </row>
    <row r="26">
      <c r="A26" s="28" t="inlineStr">
        <is>
          <t>•  The Minimum Annual Repayment, Shortfall/Overpayment, Remaining Balance and Status columns</t>
        </is>
      </c>
    </row>
    <row r="27">
      <c r="A27" s="28" t="inlineStr">
        <is>
          <t>•  calculate automatically — do not overwrite these formula cells.</t>
        </is>
      </c>
    </row>
    <row r="28">
      <c r="A28" s="28" t="inlineStr">
        <is>
          <t>•  Review the "Summary Dashboard" sheet for totals, compliance rate, province breakdown,</t>
        </is>
      </c>
    </row>
    <row r="29">
      <c r="A29" s="28" t="inlineStr">
        <is>
          <t>•  monthly trends and charts. Use the lookup box to check a participant's latest status.</t>
        </is>
      </c>
    </row>
    <row r="30"/>
    <row r="31">
      <c r="A31" s="26" t="inlineStr">
        <is>
          <t>Disclaimer</t>
        </is>
      </c>
      <c r="B31" s="27" t="n"/>
      <c r="C31" s="27" t="n"/>
      <c r="D31" s="27" t="n"/>
    </row>
    <row r="32">
      <c r="A32" s="28" t="inlineStr">
        <is>
          <t>•  This workbook is provided for personal tracking and organizational purposes only.</t>
        </is>
      </c>
    </row>
    <row r="33">
      <c r="A33" s="28" t="inlineStr">
        <is>
          <t>•  It is not tax advice. Always confirm your specific LLP balances and repayment obligations</t>
        </is>
      </c>
    </row>
    <row r="34">
      <c r="A34" s="28" t="inlineStr">
        <is>
          <t>•  directly with the Canada Revenue Agency (CRA) or a qualified tax professional.</t>
        </is>
      </c>
    </row>
    <row r="35"/>
    <row r="36"/>
    <row r="37">
      <c r="A37" s="29" t="inlineStr">
        <is>
          <t>Field Reference</t>
        </is>
      </c>
      <c r="B37" s="29" t="inlineStr"/>
      <c r="C37" s="29" t="n"/>
      <c r="D37" s="29" t="n"/>
    </row>
    <row r="38">
      <c r="A38" s="30" t="inlineStr">
        <is>
          <t>Field</t>
        </is>
      </c>
      <c r="B38" s="30" t="inlineStr">
        <is>
          <t>Meaning</t>
        </is>
      </c>
    </row>
    <row r="39">
      <c r="A39" s="18" t="inlineStr">
        <is>
          <t>Tax Year</t>
        </is>
      </c>
      <c r="B39" s="31" t="inlineStr">
        <is>
          <t>The calendar tax year for which the withdrawal or repayment applies.</t>
        </is>
      </c>
    </row>
    <row r="40">
      <c r="A40" s="20" t="inlineStr">
        <is>
          <t>LLP Withdrawal Date</t>
        </is>
      </c>
      <c r="B40" s="32" t="inlineStr">
        <is>
          <t>The date funds were withdrawn from the RRSP under the LLP.</t>
        </is>
      </c>
    </row>
    <row r="41">
      <c r="A41" s="18" t="inlineStr">
        <is>
          <t>Minimum Annual Repayment</t>
        </is>
      </c>
      <c r="B41" s="31" t="inlineStr">
        <is>
          <t>Simplified 1/10 of the total withdrawal, due each year until repaid.</t>
        </is>
      </c>
    </row>
    <row r="42">
      <c r="A42" s="20" t="inlineStr">
        <is>
          <t>Actual Repayment Made</t>
        </is>
      </c>
      <c r="B42" s="32" t="inlineStr">
        <is>
          <t>The amount actually repaid to the RRSP for that tax year.</t>
        </is>
      </c>
    </row>
    <row r="43">
      <c r="A43" s="18" t="inlineStr">
        <is>
          <t>Shortfall / Overpayment</t>
        </is>
      </c>
      <c r="B43" s="31" t="inlineStr">
        <is>
          <t>Actual repayment minus minimum required (negative = shortfall).</t>
        </is>
      </c>
    </row>
    <row r="44">
      <c r="A44" s="20" t="inlineStr">
        <is>
          <t>Remaining LLP Balance</t>
        </is>
      </c>
      <c r="B44" s="32" t="inlineStr">
        <is>
          <t>Approximate balance still owing after repayments to date.</t>
        </is>
      </c>
    </row>
    <row r="45">
      <c r="A45" s="18" t="inlineStr">
        <is>
          <t>Status</t>
        </is>
      </c>
      <c r="B45" s="31" t="inlineStr">
        <is>
          <t>Compliant if actual repayment meets or exceeds the minimum, otherwise Shortfall.</t>
        </is>
      </c>
    </row>
  </sheetData>
  <mergeCells count="2">
    <mergeCell ref="A1:D1"/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2026-07-01T23:42:40Z</dcterms:created>
  <dcterms:modified xmlns:dcterms="http://purl.org/dc/terms/" xmlns:xsi="http://www.w3.org/2001/XMLSchema-instance" xsi:type="dcterms:W3CDTF">2026-07-01T23:42:40Z</dcterms:modified>
</cp:coreProperties>
</file>