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 &amp; Assumptions" sheetId="1" state="visible" r:id="rId1"/>
    <sheet xmlns:r="http://schemas.openxmlformats.org/officeDocument/2006/relationships" name="Employee Top-Up Budget" sheetId="2" state="visible" r:id="rId2"/>
    <sheet xmlns:r="http://schemas.openxmlformats.org/officeDocument/2006/relationships" name="Budget Dashboard" sheetId="3" state="visible" r:id="rId3"/>
  </sheets>
  <definedNames>
    <definedName name="_xlnm._FilterDatabase" localSheetId="1" hidden="1">'Employee Top-Up Budget'!$A$1:$T$101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yyyy-mm-dd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F2937"/>
      <sz val="10"/>
    </font>
    <font>
      <name val="Calibri"/>
      <color rgb="001F2937"/>
      <sz val="10"/>
    </font>
  </fonts>
  <fills count="11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F3F4F6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top" wrapText="1"/>
    </xf>
    <xf numFmtId="0" fontId="0" fillId="3" borderId="0" pivotButton="0" quotePrefix="0" xfId="0"/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0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left" vertical="top" wrapText="1"/>
    </xf>
    <xf numFmtId="1" fontId="3" fillId="10" borderId="1" applyAlignment="1" pivotButton="0" quotePrefix="0" xfId="0">
      <alignment horizontal="right" vertical="center"/>
    </xf>
    <xf numFmtId="164" fontId="3" fillId="10" borderId="1" applyAlignment="1" pivotButton="0" quotePrefix="0" xfId="0">
      <alignment horizontal="right" vertical="center"/>
    </xf>
    <xf numFmtId="10" fontId="3" fillId="10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1F2937"/>
        <sz val="10"/>
      </font>
      <fill>
        <patternFill patternType="solid">
          <fgColor rgb="00DCFCE7"/>
        </patternFill>
      </fill>
    </dxf>
    <dxf>
      <font>
        <name val="Calibri"/>
        <b val="1"/>
        <color rgb="001F2937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Employer Cost by Employee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'Employee Top-Up Budget'!Q1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'Employee Top-Up Budget'!$B$2:$B$101</f>
            </numRef>
          </cat>
          <val>
            <numRef>
              <f>'Employee Top-Up Budget'!$Q$2:$Q$101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Employee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Employer Cost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Employer Cost Split</a:t>
            </a:r>
          </a:p>
        </rich>
      </tx>
    </title>
    <plotArea>
      <doughnutChart>
        <varyColors val="1"/>
        <ser>
          <idx val="0"/>
          <order val="0"/>
          <tx>
            <strRef>
              <f>'Budget Dashboard'!J14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'Budget Dashboard'!$I$15:$I$17</f>
            </numRef>
          </cat>
          <val>
            <numRef>
              <f>'Budget Dashboard'!$J$15:$J$17</f>
            </numRef>
          </val>
        </ser>
        <dLbls>
          <showPercent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Number of Employees by Province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'Budget Dashboard'!B14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'Budget Dashboard'!$A$15:$A$20</f>
            </numRef>
          </cat>
          <val>
            <numRef>
              <f>'Budget Dashboard'!$B$15:$B$20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Employees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Province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39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opUpBudget" displayName="TopUpBudget" ref="A1:T101" headerRowCount="1">
  <autoFilter ref="A1:T101"/>
  <tableColumns count="20">
    <tableColumn id="1" name="Employee ID"/>
    <tableColumn id="2" name="Employee Name"/>
    <tableColumn id="3" name="City"/>
    <tableColumn id="4" name="Province"/>
    <tableColumn id="5" name="Leave Type"/>
    <tableColumn id="6" name="Leave Start Date"/>
    <tableColumn id="7" name="Leave End Date"/>
    <tableColumn id="8" name="Eligible Top-Up Weeks"/>
    <tableColumn id="9" name="Annual Salary"/>
    <tableColumn id="10" name="Weekly Salary"/>
    <tableColumn id="11" name="EI Weekly Benefit Estimate"/>
    <tableColumn id="12" name="Employer Top-Up %"/>
    <tableColumn id="13" name="Weekly Employer Top-Up"/>
    <tableColumn id="14" name="Gross Top-Up Budget"/>
    <tableColumn id="15" name="Payroll Burden"/>
    <tableColumn id="16" name="Contingency"/>
    <tableColumn id="17" name="Total Employer Cost"/>
    <tableColumn id="18" name="Status"/>
    <tableColumn id="19" name="Manager"/>
    <tableColumn id="20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78" customWidth="1" min="2" max="2"/>
    <col width="4" customWidth="1" min="3" max="3"/>
    <col width="20" customWidth="1" min="4" max="4"/>
    <col width="16" customWidth="1" min="5" max="5"/>
  </cols>
  <sheetData>
    <row r="1" ht="28" customHeight="1">
      <c r="A1" s="1" t="inlineStr">
        <is>
          <t>Canadian Maternity and Parental Leave Top-Up Budget</t>
        </is>
      </c>
    </row>
    <row r="2">
      <c r="A2" s="2" t="inlineStr">
        <is>
          <t>Editable Policy Assumptions</t>
        </is>
      </c>
      <c r="B2" s="3" t="n"/>
    </row>
    <row r="3">
      <c r="A3" s="4" t="inlineStr">
        <is>
          <t>Employer</t>
        </is>
      </c>
      <c r="B3" s="5" t="inlineStr">
        <is>
          <t>Maple North Consulting Inc.</t>
        </is>
      </c>
    </row>
    <row r="4">
      <c r="A4" s="4" t="inlineStr">
        <is>
          <t>Fiscal year</t>
        </is>
      </c>
      <c r="B4" s="5" t="n">
        <v>2026</v>
      </c>
    </row>
    <row r="5">
      <c r="A5" s="4" t="inlineStr">
        <is>
          <t>Currency</t>
        </is>
      </c>
      <c r="B5" s="5" t="inlineStr">
        <is>
          <t>CAD</t>
        </is>
      </c>
    </row>
    <row r="6">
      <c r="A6" s="4" t="inlineStr">
        <is>
          <t>GST/HST rate</t>
        </is>
      </c>
      <c r="B6" s="6" t="n">
        <v>0.13</v>
      </c>
    </row>
    <row r="7">
      <c r="A7" s="4" t="inlineStr">
        <is>
          <t>Standard top-up percentage</t>
        </is>
      </c>
      <c r="B7" s="6" t="n">
        <v>0.75</v>
      </c>
    </row>
    <row r="8">
      <c r="A8" s="4" t="inlineStr">
        <is>
          <t>Maximum weekly top-up</t>
        </is>
      </c>
      <c r="B8" s="7" t="n">
        <v>1250</v>
      </c>
    </row>
    <row r="9">
      <c r="A9" s="4" t="inlineStr">
        <is>
          <t>Estimated payroll burden rate</t>
        </is>
      </c>
      <c r="B9" s="6" t="n">
        <v>0.08</v>
      </c>
    </row>
    <row r="10">
      <c r="A10" s="4" t="inlineStr">
        <is>
          <t>Budget contingency rate</t>
        </is>
      </c>
      <c r="B10" s="6" t="n">
        <v>0.05</v>
      </c>
    </row>
    <row r="11">
      <c r="A11" s="4" t="inlineStr">
        <is>
          <t>Maximum employer top-up weeks</t>
        </is>
      </c>
      <c r="B11" s="5" t="n">
        <v>17</v>
      </c>
      <c r="D11" s="8" t="inlineStr">
        <is>
          <t>Leave Type</t>
        </is>
      </c>
      <c r="E11" s="8" t="inlineStr">
        <is>
          <t>Top-Up %</t>
        </is>
      </c>
    </row>
    <row r="12">
      <c r="D12" s="9" t="inlineStr">
        <is>
          <t>Maternity</t>
        </is>
      </c>
      <c r="E12" s="10">
        <f>'Instructions &amp; Assumptions'!$B$7</f>
        <v/>
      </c>
    </row>
    <row r="13">
      <c r="D13" s="9" t="inlineStr">
        <is>
          <t>Parental</t>
        </is>
      </c>
      <c r="E13" s="10">
        <f>'Instructions &amp; Assumptions'!$B$7</f>
        <v/>
      </c>
    </row>
    <row r="14" ht="35" customHeight="1">
      <c r="A14" s="4" t="inlineStr">
        <is>
          <t>CRA note</t>
        </is>
      </c>
      <c r="B14" s="5" t="inlineStr">
        <is>
          <t>Confirm taxable benefit and payroll source deduction treatment with the CRA or payroll adviser.</t>
        </is>
      </c>
    </row>
    <row r="15"/>
    <row r="16">
      <c r="A16" s="2" t="inlineStr">
        <is>
          <t>Workbook Guide</t>
        </is>
      </c>
      <c r="B16" s="3" t="n"/>
    </row>
    <row r="17" ht="46" customHeight="1">
      <c r="A17" s="4" t="inlineStr">
        <is>
          <t>How to use</t>
        </is>
      </c>
      <c r="B17" s="11" t="inlineStr">
        <is>
          <t>Update the pale-yellow policy assumptions first. Enter or revise employee leave details on the Employee Top-Up Budget sheet. The dashboard summarizes projected employer costs.</t>
        </is>
      </c>
    </row>
    <row r="18" ht="46" customHeight="1">
      <c r="A18" s="4" t="inlineStr">
        <is>
          <t>Budget scope</t>
        </is>
      </c>
      <c r="B18" s="11" t="inlineStr">
        <is>
          <t>This workbook estimates salary top-ups, payroll burden, and contingency. EI weekly benefit estimates are planning inputs and should be confirmed before approval.</t>
        </is>
      </c>
    </row>
    <row r="19" ht="46" customHeight="1">
      <c r="A19" s="4" t="inlineStr">
        <is>
          <t>Employment considerations</t>
        </is>
      </c>
      <c r="B19" s="11" t="inlineStr">
        <is>
          <t>Maternity and parental leave benefits may involve EI, employer top-up policies, CPP/EI deductions, taxable benefits, collective agreements, and provincial employment standards.</t>
        </is>
      </c>
    </row>
    <row r="20" ht="46" customHeight="1">
      <c r="A20" s="4" t="inlineStr">
        <is>
          <t>Important disclaimer</t>
        </is>
      </c>
      <c r="B20" s="11" t="inlineStr">
        <is>
          <t>This workbook is a budgeting tool only and is not legal, tax, payroll, employment standards, or benefits advice. Confirm policy and compliance requirements with qualified advisers.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1" customWidth="1" min="4" max="4"/>
    <col width="14" customWidth="1" min="5" max="5"/>
    <col width="15" customWidth="1" min="6" max="6"/>
    <col width="15" customWidth="1" min="7" max="7"/>
    <col width="18" customWidth="1" min="8" max="8"/>
    <col width="15" customWidth="1" min="9" max="9"/>
    <col width="15" customWidth="1" min="10" max="10"/>
    <col width="20" customWidth="1" min="11" max="11"/>
    <col width="16" customWidth="1" min="12" max="12"/>
    <col width="20" customWidth="1" min="13" max="13"/>
    <col width="18" customWidth="1" min="14" max="14"/>
    <col width="16" customWidth="1" min="15" max="15"/>
    <col width="15" customWidth="1" min="16" max="16"/>
    <col width="18" customWidth="1" min="17" max="17"/>
    <col width="14" customWidth="1" min="18" max="18"/>
    <col width="18" customWidth="1" min="19" max="19"/>
    <col width="31" customWidth="1" min="20" max="20"/>
  </cols>
  <sheetData>
    <row r="1" ht="36" customHeight="1">
      <c r="A1" s="8" t="inlineStr">
        <is>
          <t>Employee ID</t>
        </is>
      </c>
      <c r="B1" s="8" t="inlineStr">
        <is>
          <t>Employee Name</t>
        </is>
      </c>
      <c r="C1" s="8" t="inlineStr">
        <is>
          <t>City</t>
        </is>
      </c>
      <c r="D1" s="8" t="inlineStr">
        <is>
          <t>Province</t>
        </is>
      </c>
      <c r="E1" s="8" t="inlineStr">
        <is>
          <t>Leave Type</t>
        </is>
      </c>
      <c r="F1" s="8" t="inlineStr">
        <is>
          <t>Leave Start Date</t>
        </is>
      </c>
      <c r="G1" s="8" t="inlineStr">
        <is>
          <t>Leave End Date</t>
        </is>
      </c>
      <c r="H1" s="8" t="inlineStr">
        <is>
          <t>Eligible Top-Up Weeks</t>
        </is>
      </c>
      <c r="I1" s="8" t="inlineStr">
        <is>
          <t>Annual Salary</t>
        </is>
      </c>
      <c r="J1" s="8" t="inlineStr">
        <is>
          <t>Weekly Salary</t>
        </is>
      </c>
      <c r="K1" s="8" t="inlineStr">
        <is>
          <t>EI Weekly Benefit Estimate</t>
        </is>
      </c>
      <c r="L1" s="8" t="inlineStr">
        <is>
          <t>Employer Top-Up %</t>
        </is>
      </c>
      <c r="M1" s="8" t="inlineStr">
        <is>
          <t>Weekly Employer Top-Up</t>
        </is>
      </c>
      <c r="N1" s="8" t="inlineStr">
        <is>
          <t>Gross Top-Up Budget</t>
        </is>
      </c>
      <c r="O1" s="8" t="inlineStr">
        <is>
          <t>Payroll Burden</t>
        </is>
      </c>
      <c r="P1" s="8" t="inlineStr">
        <is>
          <t>Contingency</t>
        </is>
      </c>
      <c r="Q1" s="8" t="inlineStr">
        <is>
          <t>Total Employer Cost</t>
        </is>
      </c>
      <c r="R1" s="8" t="inlineStr">
        <is>
          <t>Status</t>
        </is>
      </c>
      <c r="S1" s="8" t="inlineStr">
        <is>
          <t>Manager</t>
        </is>
      </c>
      <c r="T1" s="8" t="inlineStr">
        <is>
          <t>Notes</t>
        </is>
      </c>
    </row>
    <row r="2">
      <c r="A2" s="12" t="inlineStr">
        <is>
          <t>EMP-001</t>
        </is>
      </c>
      <c r="B2" s="5" t="inlineStr">
        <is>
          <t>Olivia Martin</t>
        </is>
      </c>
      <c r="C2" s="5" t="inlineStr">
        <is>
          <t>Toronto</t>
        </is>
      </c>
      <c r="D2" s="12" t="inlineStr">
        <is>
          <t>ON</t>
        </is>
      </c>
      <c r="E2" s="12" t="inlineStr">
        <is>
          <t>Maternity</t>
        </is>
      </c>
      <c r="F2" s="13" t="n">
        <v>46034</v>
      </c>
      <c r="G2" s="14">
        <f>IF(OR(F2="",H2=""),"",F2+H2*7-1)</f>
        <v/>
      </c>
      <c r="H2" s="12" t="n">
        <v>17</v>
      </c>
      <c r="I2" s="15" t="n">
        <v>92000</v>
      </c>
      <c r="J2" s="16">
        <f>IF(I2="","",I2/52)</f>
        <v/>
      </c>
      <c r="K2" s="15" t="n">
        <v>658</v>
      </c>
      <c r="L2" s="17">
        <f>IF(E2="","",IFERROR(VLOOKUP(E2,'Instructions &amp; Assumptions'!$D$12:$E$13,2,FALSE),""))</f>
        <v/>
      </c>
      <c r="M2" s="16">
        <f>IF(OR(J2="",K2="",L2=""),"",MIN(MAX(0,(J2-K2)*L2),'Instructions &amp; Assumptions'!$B$8))</f>
        <v/>
      </c>
      <c r="N2" s="16">
        <f>IF(OR(M2="",H2=""),"",M2*H2)</f>
        <v/>
      </c>
      <c r="O2" s="16">
        <f>IF(N2="","",N2*'Instructions &amp; Assumptions'!$B$9)</f>
        <v/>
      </c>
      <c r="P2" s="16">
        <f>IF(OR(N2="",O2=""),"",(N2+O2)*'Instructions &amp; Assumptions'!$B$10)</f>
        <v/>
      </c>
      <c r="Q2" s="16">
        <f>IF(N2="","",SUM(N2:P2))</f>
        <v/>
      </c>
      <c r="R2" s="18">
        <f>IF(OR(F2="",G2=""),"",IF(G2&lt;TODAY(),"Completed",IF(F2&lt;=TODAY(),"In Progress","Scheduled")))</f>
        <v/>
      </c>
      <c r="S2" s="5" t="inlineStr">
        <is>
          <t>Priya Shah</t>
        </is>
      </c>
      <c r="T2" s="5" t="inlineStr">
        <is>
          <t>Confirm EI benefit amount before leave.</t>
        </is>
      </c>
    </row>
    <row r="3">
      <c r="A3" s="12" t="inlineStr">
        <is>
          <t>EMP-002</t>
        </is>
      </c>
      <c r="B3" s="5" t="inlineStr">
        <is>
          <t>Liam Tremblay</t>
        </is>
      </c>
      <c r="C3" s="5" t="inlineStr">
        <is>
          <t>Montreal</t>
        </is>
      </c>
      <c r="D3" s="12" t="inlineStr">
        <is>
          <t>QC</t>
        </is>
      </c>
      <c r="E3" s="12" t="inlineStr">
        <is>
          <t>Parental</t>
        </is>
      </c>
      <c r="F3" s="13" t="n">
        <v>46055</v>
      </c>
      <c r="G3" s="19">
        <f>IF(OR(F3="",H3=""),"",F3+H3*7-1)</f>
        <v/>
      </c>
      <c r="H3" s="12" t="n">
        <v>12</v>
      </c>
      <c r="I3" s="15" t="n">
        <v>84500</v>
      </c>
      <c r="J3" s="20">
        <f>IF(I3="","",I3/52)</f>
        <v/>
      </c>
      <c r="K3" s="15" t="n">
        <v>652</v>
      </c>
      <c r="L3" s="21">
        <f>IF(E3="","",IFERROR(VLOOKUP(E3,'Instructions &amp; Assumptions'!$D$12:$E$13,2,FALSE),""))</f>
        <v/>
      </c>
      <c r="M3" s="20">
        <f>IF(OR(J3="",K3="",L3=""),"",MIN(MAX(0,(J3-K3)*L3),'Instructions &amp; Assumptions'!$B$8))</f>
        <v/>
      </c>
      <c r="N3" s="20">
        <f>IF(OR(M3="",H3=""),"",M3*H3)</f>
        <v/>
      </c>
      <c r="O3" s="20">
        <f>IF(N3="","",N3*'Instructions &amp; Assumptions'!$B$9)</f>
        <v/>
      </c>
      <c r="P3" s="20">
        <f>IF(OR(N3="",O3=""),"",(N3+O3)*'Instructions &amp; Assumptions'!$B$10)</f>
        <v/>
      </c>
      <c r="Q3" s="20">
        <f>IF(N3="","",SUM(N3:P3))</f>
        <v/>
      </c>
      <c r="R3" s="22">
        <f>IF(OR(F3="",G3=""),"",IF(G3&lt;TODAY(),"Completed",IF(F3&lt;=TODAY(),"In Progress","Scheduled")))</f>
        <v/>
      </c>
      <c r="S3" s="5" t="inlineStr">
        <is>
          <t>Marc Gagnon</t>
        </is>
      </c>
      <c r="T3" s="5" t="inlineStr">
        <is>
          <t>Policy review required.</t>
        </is>
      </c>
    </row>
    <row r="4">
      <c r="A4" s="12" t="inlineStr">
        <is>
          <t>EMP-003</t>
        </is>
      </c>
      <c r="B4" s="5" t="inlineStr">
        <is>
          <t>Sophie Chen</t>
        </is>
      </c>
      <c r="C4" s="5" t="inlineStr">
        <is>
          <t>Vancouver</t>
        </is>
      </c>
      <c r="D4" s="12" t="inlineStr">
        <is>
          <t>BC</t>
        </is>
      </c>
      <c r="E4" s="12" t="inlineStr">
        <is>
          <t>Maternity</t>
        </is>
      </c>
      <c r="F4" s="13" t="n">
        <v>46069</v>
      </c>
      <c r="G4" s="14">
        <f>IF(OR(F4="",H4=""),"",F4+H4*7-1)</f>
        <v/>
      </c>
      <c r="H4" s="12" t="n">
        <v>15</v>
      </c>
      <c r="I4" s="15" t="n">
        <v>101000</v>
      </c>
      <c r="J4" s="16">
        <f>IF(I4="","",I4/52)</f>
        <v/>
      </c>
      <c r="K4" s="15" t="n">
        <v>668</v>
      </c>
      <c r="L4" s="17">
        <f>IF(E4="","",IFERROR(VLOOKUP(E4,'Instructions &amp; Assumptions'!$D$12:$E$13,2,FALSE),""))</f>
        <v/>
      </c>
      <c r="M4" s="16">
        <f>IF(OR(J4="",K4="",L4=""),"",MIN(MAX(0,(J4-K4)*L4),'Instructions &amp; Assumptions'!$B$8))</f>
        <v/>
      </c>
      <c r="N4" s="16">
        <f>IF(OR(M4="",H4=""),"",M4*H4)</f>
        <v/>
      </c>
      <c r="O4" s="16">
        <f>IF(N4="","",N4*'Instructions &amp; Assumptions'!$B$9)</f>
        <v/>
      </c>
      <c r="P4" s="16">
        <f>IF(OR(N4="",O4=""),"",(N4+O4)*'Instructions &amp; Assumptions'!$B$10)</f>
        <v/>
      </c>
      <c r="Q4" s="16">
        <f>IF(N4="","",SUM(N4:P4))</f>
        <v/>
      </c>
      <c r="R4" s="18">
        <f>IF(OR(F4="",G4=""),"",IF(G4&lt;TODAY(),"Completed",IF(F4&lt;=TODAY(),"In Progress","Scheduled")))</f>
        <v/>
      </c>
      <c r="S4" s="5" t="inlineStr">
        <is>
          <t>Emily Wong</t>
        </is>
      </c>
      <c r="T4" s="5" t="inlineStr">
        <is>
          <t>Budgeted at standard policy rate.</t>
        </is>
      </c>
    </row>
    <row r="5">
      <c r="A5" s="12" t="inlineStr">
        <is>
          <t>EMP-004</t>
        </is>
      </c>
      <c r="B5" s="5" t="inlineStr">
        <is>
          <t>Noah Campbell</t>
        </is>
      </c>
      <c r="C5" s="5" t="inlineStr">
        <is>
          <t>Calgary</t>
        </is>
      </c>
      <c r="D5" s="12" t="inlineStr">
        <is>
          <t>AB</t>
        </is>
      </c>
      <c r="E5" s="12" t="inlineStr">
        <is>
          <t>Parental</t>
        </is>
      </c>
      <c r="F5" s="13" t="n">
        <v>46090</v>
      </c>
      <c r="G5" s="19">
        <f>IF(OR(F5="",H5=""),"",F5+H5*7-1)</f>
        <v/>
      </c>
      <c r="H5" s="12" t="n">
        <v>10</v>
      </c>
      <c r="I5" s="15" t="n">
        <v>78000</v>
      </c>
      <c r="J5" s="20">
        <f>IF(I5="","",I5/52)</f>
        <v/>
      </c>
      <c r="K5" s="15" t="n">
        <v>638</v>
      </c>
      <c r="L5" s="21">
        <f>IF(E5="","",IFERROR(VLOOKUP(E5,'Instructions &amp; Assumptions'!$D$12:$E$13,2,FALSE),""))</f>
        <v/>
      </c>
      <c r="M5" s="20">
        <f>IF(OR(J5="",K5="",L5=""),"",MIN(MAX(0,(J5-K5)*L5),'Instructions &amp; Assumptions'!$B$8))</f>
        <v/>
      </c>
      <c r="N5" s="20">
        <f>IF(OR(M5="",H5=""),"",M5*H5)</f>
        <v/>
      </c>
      <c r="O5" s="20">
        <f>IF(N5="","",N5*'Instructions &amp; Assumptions'!$B$9)</f>
        <v/>
      </c>
      <c r="P5" s="20">
        <f>IF(OR(N5="",O5=""),"",(N5+O5)*'Instructions &amp; Assumptions'!$B$10)</f>
        <v/>
      </c>
      <c r="Q5" s="20">
        <f>IF(N5="","",SUM(N5:P5))</f>
        <v/>
      </c>
      <c r="R5" s="22">
        <f>IF(OR(F5="",G5=""),"",IF(G5&lt;TODAY(),"Completed",IF(F5&lt;=TODAY(),"In Progress","Scheduled")))</f>
        <v/>
      </c>
      <c r="S5" s="5" t="inlineStr">
        <is>
          <t>Daniel Brooks</t>
        </is>
      </c>
      <c r="T5" s="5" t="inlineStr">
        <is>
          <t>Confirm final leave duration.</t>
        </is>
      </c>
    </row>
    <row r="6">
      <c r="A6" s="12" t="inlineStr">
        <is>
          <t>EMP-005</t>
        </is>
      </c>
      <c r="B6" s="5" t="inlineStr">
        <is>
          <t>Emma Roy</t>
        </is>
      </c>
      <c r="C6" s="5" t="inlineStr">
        <is>
          <t>Ottawa</t>
        </is>
      </c>
      <c r="D6" s="12" t="inlineStr">
        <is>
          <t>ON</t>
        </is>
      </c>
      <c r="E6" s="12" t="inlineStr">
        <is>
          <t>Maternity</t>
        </is>
      </c>
      <c r="F6" s="13" t="n">
        <v>46104</v>
      </c>
      <c r="G6" s="14">
        <f>IF(OR(F6="",H6=""),"",F6+H6*7-1)</f>
        <v/>
      </c>
      <c r="H6" s="12" t="n">
        <v>17</v>
      </c>
      <c r="I6" s="15" t="n">
        <v>88500</v>
      </c>
      <c r="J6" s="16">
        <f>IF(I6="","",I6/52)</f>
        <v/>
      </c>
      <c r="K6" s="15" t="n">
        <v>660</v>
      </c>
      <c r="L6" s="17">
        <f>IF(E6="","",IFERROR(VLOOKUP(E6,'Instructions &amp; Assumptions'!$D$12:$E$13,2,FALSE),""))</f>
        <v/>
      </c>
      <c r="M6" s="16">
        <f>IF(OR(J6="",K6="",L6=""),"",MIN(MAX(0,(J6-K6)*L6),'Instructions &amp; Assumptions'!$B$8))</f>
        <v/>
      </c>
      <c r="N6" s="16">
        <f>IF(OR(M6="",H6=""),"",M6*H6)</f>
        <v/>
      </c>
      <c r="O6" s="16">
        <f>IF(N6="","",N6*'Instructions &amp; Assumptions'!$B$9)</f>
        <v/>
      </c>
      <c r="P6" s="16">
        <f>IF(OR(N6="",O6=""),"",(N6+O6)*'Instructions &amp; Assumptions'!$B$10)</f>
        <v/>
      </c>
      <c r="Q6" s="16">
        <f>IF(N6="","",SUM(N6:P6))</f>
        <v/>
      </c>
      <c r="R6" s="18">
        <f>IF(OR(F6="",G6=""),"",IF(G6&lt;TODAY(),"Completed",IF(F6&lt;=TODAY(),"In Progress","Scheduled")))</f>
        <v/>
      </c>
      <c r="S6" s="5" t="inlineStr">
        <is>
          <t>Priya Shah</t>
        </is>
      </c>
      <c r="T6" s="5" t="inlineStr">
        <is>
          <t>Maximum policy weeks applied.</t>
        </is>
      </c>
    </row>
    <row r="7">
      <c r="A7" s="12" t="inlineStr">
        <is>
          <t>EMP-006</t>
        </is>
      </c>
      <c r="B7" s="5" t="inlineStr">
        <is>
          <t>Lucas MacDonald</t>
        </is>
      </c>
      <c r="C7" s="5" t="inlineStr">
        <is>
          <t>Halifax</t>
        </is>
      </c>
      <c r="D7" s="12" t="inlineStr">
        <is>
          <t>NS</t>
        </is>
      </c>
      <c r="E7" s="12" t="inlineStr">
        <is>
          <t>Parental</t>
        </is>
      </c>
      <c r="F7" s="13" t="n">
        <v>46118</v>
      </c>
      <c r="G7" s="19">
        <f>IF(OR(F7="",H7=""),"",F7+H7*7-1)</f>
        <v/>
      </c>
      <c r="H7" s="12" t="n">
        <v>14</v>
      </c>
      <c r="I7" s="15" t="n">
        <v>73500</v>
      </c>
      <c r="J7" s="20">
        <f>IF(I7="","",I7/52)</f>
        <v/>
      </c>
      <c r="K7" s="15" t="n">
        <v>646</v>
      </c>
      <c r="L7" s="21">
        <f>IF(E7="","",IFERROR(VLOOKUP(E7,'Instructions &amp; Assumptions'!$D$12:$E$13,2,FALSE),""))</f>
        <v/>
      </c>
      <c r="M7" s="20">
        <f>IF(OR(J7="",K7="",L7=""),"",MIN(MAX(0,(J7-K7)*L7),'Instructions &amp; Assumptions'!$B$8))</f>
        <v/>
      </c>
      <c r="N7" s="20">
        <f>IF(OR(M7="",H7=""),"",M7*H7)</f>
        <v/>
      </c>
      <c r="O7" s="20">
        <f>IF(N7="","",N7*'Instructions &amp; Assumptions'!$B$9)</f>
        <v/>
      </c>
      <c r="P7" s="20">
        <f>IF(OR(N7="",O7=""),"",(N7+O7)*'Instructions &amp; Assumptions'!$B$10)</f>
        <v/>
      </c>
      <c r="Q7" s="20">
        <f>IF(N7="","",SUM(N7:P7))</f>
        <v/>
      </c>
      <c r="R7" s="22">
        <f>IF(OR(F7="",G7=""),"",IF(G7&lt;TODAY(),"Completed",IF(F7&lt;=TODAY(),"In Progress","Scheduled")))</f>
        <v/>
      </c>
      <c r="S7" s="5" t="inlineStr">
        <is>
          <t>Sarah O’Brien</t>
        </is>
      </c>
      <c r="T7" s="5" t="inlineStr">
        <is>
          <t>Monitor return-to-work date.</t>
        </is>
      </c>
    </row>
    <row r="8">
      <c r="A8" s="12" t="inlineStr">
        <is>
          <t>EMP-007</t>
        </is>
      </c>
      <c r="B8" s="5" t="inlineStr">
        <is>
          <t>Charlotte Singh</t>
        </is>
      </c>
      <c r="C8" s="5" t="inlineStr">
        <is>
          <t>Edmonton</t>
        </is>
      </c>
      <c r="D8" s="12" t="inlineStr">
        <is>
          <t>AB</t>
        </is>
      </c>
      <c r="E8" s="12" t="inlineStr">
        <is>
          <t>Maternity</t>
        </is>
      </c>
      <c r="F8" s="13" t="n">
        <v>46132</v>
      </c>
      <c r="G8" s="14">
        <f>IF(OR(F8="",H8=""),"",F8+H8*7-1)</f>
        <v/>
      </c>
      <c r="H8" s="12" t="n">
        <v>16</v>
      </c>
      <c r="I8" s="15" t="n">
        <v>96000</v>
      </c>
      <c r="J8" s="16">
        <f>IF(I8="","",I8/52)</f>
        <v/>
      </c>
      <c r="K8" s="15" t="n">
        <v>665</v>
      </c>
      <c r="L8" s="17">
        <f>IF(E8="","",IFERROR(VLOOKUP(E8,'Instructions &amp; Assumptions'!$D$12:$E$13,2,FALSE),""))</f>
        <v/>
      </c>
      <c r="M8" s="16">
        <f>IF(OR(J8="",K8="",L8=""),"",MIN(MAX(0,(J8-K8)*L8),'Instructions &amp; Assumptions'!$B$8))</f>
        <v/>
      </c>
      <c r="N8" s="16">
        <f>IF(OR(M8="",H8=""),"",M8*H8)</f>
        <v/>
      </c>
      <c r="O8" s="16">
        <f>IF(N8="","",N8*'Instructions &amp; Assumptions'!$B$9)</f>
        <v/>
      </c>
      <c r="P8" s="16">
        <f>IF(OR(N8="",O8=""),"",(N8+O8)*'Instructions &amp; Assumptions'!$B$10)</f>
        <v/>
      </c>
      <c r="Q8" s="16">
        <f>IF(N8="","",SUM(N8:P8))</f>
        <v/>
      </c>
      <c r="R8" s="18">
        <f>IF(OR(F8="",G8=""),"",IF(G8&lt;TODAY(),"Completed",IF(F8&lt;=TODAY(),"In Progress","Scheduled")))</f>
        <v/>
      </c>
      <c r="S8" s="5" t="inlineStr">
        <is>
          <t>Daniel Brooks</t>
        </is>
      </c>
      <c r="T8" s="5" t="inlineStr">
        <is>
          <t>Payroll deduction review pending.</t>
        </is>
      </c>
    </row>
    <row r="9">
      <c r="A9" s="12" t="inlineStr">
        <is>
          <t>EMP-008</t>
        </is>
      </c>
      <c r="B9" s="5" t="inlineStr">
        <is>
          <t>Ethan Wilson</t>
        </is>
      </c>
      <c r="C9" s="5" t="inlineStr">
        <is>
          <t>Winnipeg</t>
        </is>
      </c>
      <c r="D9" s="12" t="inlineStr">
        <is>
          <t>MB</t>
        </is>
      </c>
      <c r="E9" s="12" t="inlineStr">
        <is>
          <t>Parental</t>
        </is>
      </c>
      <c r="F9" s="13" t="n">
        <v>46146</v>
      </c>
      <c r="G9" s="19">
        <f>IF(OR(F9="",H9=""),"",F9+H9*7-1)</f>
        <v/>
      </c>
      <c r="H9" s="12" t="n">
        <v>8</v>
      </c>
      <c r="I9" s="15" t="n">
        <v>69000</v>
      </c>
      <c r="J9" s="20">
        <f>IF(I9="","",I9/52)</f>
        <v/>
      </c>
      <c r="K9" s="15" t="n">
        <v>642</v>
      </c>
      <c r="L9" s="21">
        <f>IF(E9="","",IFERROR(VLOOKUP(E9,'Instructions &amp; Assumptions'!$D$12:$E$13,2,FALSE),""))</f>
        <v/>
      </c>
      <c r="M9" s="20">
        <f>IF(OR(J9="",K9="",L9=""),"",MIN(MAX(0,(J9-K9)*L9),'Instructions &amp; Assumptions'!$B$8))</f>
        <v/>
      </c>
      <c r="N9" s="20">
        <f>IF(OR(M9="",H9=""),"",M9*H9)</f>
        <v/>
      </c>
      <c r="O9" s="20">
        <f>IF(N9="","",N9*'Instructions &amp; Assumptions'!$B$9)</f>
        <v/>
      </c>
      <c r="P9" s="20">
        <f>IF(OR(N9="",O9=""),"",(N9+O9)*'Instructions &amp; Assumptions'!$B$10)</f>
        <v/>
      </c>
      <c r="Q9" s="20">
        <f>IF(N9="","",SUM(N9:P9))</f>
        <v/>
      </c>
      <c r="R9" s="22">
        <f>IF(OR(F9="",G9=""),"",IF(G9&lt;TODAY(),"Completed",IF(F9&lt;=TODAY(),"In Progress","Scheduled")))</f>
        <v/>
      </c>
      <c r="S9" s="5" t="inlineStr">
        <is>
          <t>Michael Lee</t>
        </is>
      </c>
      <c r="T9" s="5" t="inlineStr">
        <is>
          <t>Short parental leave plan.</t>
        </is>
      </c>
    </row>
    <row r="10">
      <c r="A10" s="12" t="inlineStr">
        <is>
          <t>EMP-009</t>
        </is>
      </c>
      <c r="B10" s="5" t="inlineStr">
        <is>
          <t>Ava Beaulieu</t>
        </is>
      </c>
      <c r="C10" s="5" t="inlineStr">
        <is>
          <t>Quebec City</t>
        </is>
      </c>
      <c r="D10" s="12" t="inlineStr">
        <is>
          <t>QC</t>
        </is>
      </c>
      <c r="E10" s="12" t="inlineStr">
        <is>
          <t>Maternity</t>
        </is>
      </c>
      <c r="F10" s="13" t="n">
        <v>46167</v>
      </c>
      <c r="G10" s="14">
        <f>IF(OR(F10="",H10=""),"",F10+H10*7-1)</f>
        <v/>
      </c>
      <c r="H10" s="12" t="n">
        <v>17</v>
      </c>
      <c r="I10" s="15" t="n">
        <v>90500</v>
      </c>
      <c r="J10" s="16">
        <f>IF(I10="","",I10/52)</f>
        <v/>
      </c>
      <c r="K10" s="15" t="n">
        <v>662</v>
      </c>
      <c r="L10" s="17">
        <f>IF(E10="","",IFERROR(VLOOKUP(E10,'Instructions &amp; Assumptions'!$D$12:$E$13,2,FALSE),""))</f>
        <v/>
      </c>
      <c r="M10" s="16">
        <f>IF(OR(J10="",K10="",L10=""),"",MIN(MAX(0,(J10-K10)*L10),'Instructions &amp; Assumptions'!$B$8))</f>
        <v/>
      </c>
      <c r="N10" s="16">
        <f>IF(OR(M10="",H10=""),"",M10*H10)</f>
        <v/>
      </c>
      <c r="O10" s="16">
        <f>IF(N10="","",N10*'Instructions &amp; Assumptions'!$B$9)</f>
        <v/>
      </c>
      <c r="P10" s="16">
        <f>IF(OR(N10="",O10=""),"",(N10+O10)*'Instructions &amp; Assumptions'!$B$10)</f>
        <v/>
      </c>
      <c r="Q10" s="16">
        <f>IF(N10="","",SUM(N10:P10))</f>
        <v/>
      </c>
      <c r="R10" s="18">
        <f>IF(OR(F10="",G10=""),"",IF(G10&lt;TODAY(),"Completed",IF(F10&lt;=TODAY(),"In Progress","Scheduled")))</f>
        <v/>
      </c>
      <c r="S10" s="5" t="inlineStr">
        <is>
          <t>Marc Gagnon</t>
        </is>
      </c>
      <c r="T10" s="5" t="inlineStr">
        <is>
          <t>Confirm provincial requirements.</t>
        </is>
      </c>
    </row>
    <row r="11">
      <c r="A11" s="12" t="inlineStr">
        <is>
          <t>EMP-010</t>
        </is>
      </c>
      <c r="B11" s="5" t="inlineStr">
        <is>
          <t>William Fraser</t>
        </is>
      </c>
      <c r="C11" s="5" t="inlineStr">
        <is>
          <t>Victoria</t>
        </is>
      </c>
      <c r="D11" s="12" t="inlineStr">
        <is>
          <t>BC</t>
        </is>
      </c>
      <c r="E11" s="12" t="inlineStr">
        <is>
          <t>Parental</t>
        </is>
      </c>
      <c r="F11" s="13" t="n">
        <v>46188</v>
      </c>
      <c r="G11" s="19">
        <f>IF(OR(F11="",H11=""),"",F11+H11*7-1)</f>
        <v/>
      </c>
      <c r="H11" s="12" t="n">
        <v>12</v>
      </c>
      <c r="I11" s="15" t="n">
        <v>82000</v>
      </c>
      <c r="J11" s="20">
        <f>IF(I11="","",I11/52)</f>
        <v/>
      </c>
      <c r="K11" s="15" t="n">
        <v>655</v>
      </c>
      <c r="L11" s="21">
        <f>IF(E11="","",IFERROR(VLOOKUP(E11,'Instructions &amp; Assumptions'!$D$12:$E$13,2,FALSE),""))</f>
        <v/>
      </c>
      <c r="M11" s="20">
        <f>IF(OR(J11="",K11="",L11=""),"",MIN(MAX(0,(J11-K11)*L11),'Instructions &amp; Assumptions'!$B$8))</f>
        <v/>
      </c>
      <c r="N11" s="20">
        <f>IF(OR(M11="",H11=""),"",M11*H11)</f>
        <v/>
      </c>
      <c r="O11" s="20">
        <f>IF(N11="","",N11*'Instructions &amp; Assumptions'!$B$9)</f>
        <v/>
      </c>
      <c r="P11" s="20">
        <f>IF(OR(N11="",O11=""),"",(N11+O11)*'Instructions &amp; Assumptions'!$B$10)</f>
        <v/>
      </c>
      <c r="Q11" s="20">
        <f>IF(N11="","",SUM(N11:P11))</f>
        <v/>
      </c>
      <c r="R11" s="22">
        <f>IF(OR(F11="",G11=""),"",IF(G11&lt;TODAY(),"Completed",IF(F11&lt;=TODAY(),"In Progress","Scheduled")))</f>
        <v/>
      </c>
      <c r="S11" s="5" t="inlineStr">
        <is>
          <t>Emily Wong</t>
        </is>
      </c>
      <c r="T11" s="5" t="inlineStr">
        <is>
          <t>Budgeted pending approval.</t>
        </is>
      </c>
    </row>
    <row r="12">
      <c r="A12" s="12" t="n"/>
      <c r="B12" s="5" t="n"/>
      <c r="C12" s="5" t="n"/>
      <c r="D12" s="12" t="n"/>
      <c r="E12" s="12" t="n"/>
      <c r="F12" s="13" t="n"/>
      <c r="G12" s="14">
        <f>IF(OR(F12="",H12=""),"",F12+H12*7-1)</f>
        <v/>
      </c>
      <c r="H12" s="12" t="n"/>
      <c r="I12" s="15" t="n"/>
      <c r="J12" s="16">
        <f>IF(I12="","",I12/52)</f>
        <v/>
      </c>
      <c r="K12" s="15" t="n"/>
      <c r="L12" s="17">
        <f>IF(E12="","",IFERROR(VLOOKUP(E12,'Instructions &amp; Assumptions'!$D$12:$E$13,2,FALSE),""))</f>
        <v/>
      </c>
      <c r="M12" s="16">
        <f>IF(OR(J12="",K12="",L12=""),"",MIN(MAX(0,(J12-K12)*L12),'Instructions &amp; Assumptions'!$B$8))</f>
        <v/>
      </c>
      <c r="N12" s="16">
        <f>IF(OR(M12="",H12=""),"",M12*H12)</f>
        <v/>
      </c>
      <c r="O12" s="16">
        <f>IF(N12="","",N12*'Instructions &amp; Assumptions'!$B$9)</f>
        <v/>
      </c>
      <c r="P12" s="16">
        <f>IF(OR(N12="",O12=""),"",(N12+O12)*'Instructions &amp; Assumptions'!$B$10)</f>
        <v/>
      </c>
      <c r="Q12" s="16">
        <f>IF(N12="","",SUM(N12:P12))</f>
        <v/>
      </c>
      <c r="R12" s="18">
        <f>IF(OR(F12="",G12=""),"",IF(G12&lt;TODAY(),"Completed",IF(F12&lt;=TODAY(),"In Progress","Scheduled")))</f>
        <v/>
      </c>
      <c r="S12" s="5" t="n"/>
      <c r="T12" s="5" t="n"/>
    </row>
    <row r="13">
      <c r="A13" s="12" t="n"/>
      <c r="B13" s="5" t="n"/>
      <c r="C13" s="5" t="n"/>
      <c r="D13" s="12" t="n"/>
      <c r="E13" s="12" t="n"/>
      <c r="F13" s="13" t="n"/>
      <c r="G13" s="19">
        <f>IF(OR(F13="",H13=""),"",F13+H13*7-1)</f>
        <v/>
      </c>
      <c r="H13" s="12" t="n"/>
      <c r="I13" s="15" t="n"/>
      <c r="J13" s="20">
        <f>IF(I13="","",I13/52)</f>
        <v/>
      </c>
      <c r="K13" s="15" t="n"/>
      <c r="L13" s="21">
        <f>IF(E13="","",IFERROR(VLOOKUP(E13,'Instructions &amp; Assumptions'!$D$12:$E$13,2,FALSE),""))</f>
        <v/>
      </c>
      <c r="M13" s="20">
        <f>IF(OR(J13="",K13="",L13=""),"",MIN(MAX(0,(J13-K13)*L13),'Instructions &amp; Assumptions'!$B$8))</f>
        <v/>
      </c>
      <c r="N13" s="20">
        <f>IF(OR(M13="",H13=""),"",M13*H13)</f>
        <v/>
      </c>
      <c r="O13" s="20">
        <f>IF(N13="","",N13*'Instructions &amp; Assumptions'!$B$9)</f>
        <v/>
      </c>
      <c r="P13" s="20">
        <f>IF(OR(N13="",O13=""),"",(N13+O13)*'Instructions &amp; Assumptions'!$B$10)</f>
        <v/>
      </c>
      <c r="Q13" s="20">
        <f>IF(N13="","",SUM(N13:P13))</f>
        <v/>
      </c>
      <c r="R13" s="22">
        <f>IF(OR(F13="",G13=""),"",IF(G13&lt;TODAY(),"Completed",IF(F13&lt;=TODAY(),"In Progress","Scheduled")))</f>
        <v/>
      </c>
      <c r="S13" s="5" t="n"/>
      <c r="T13" s="5" t="n"/>
    </row>
    <row r="14">
      <c r="A14" s="12" t="n"/>
      <c r="B14" s="5" t="n"/>
      <c r="C14" s="5" t="n"/>
      <c r="D14" s="12" t="n"/>
      <c r="E14" s="12" t="n"/>
      <c r="F14" s="13" t="n"/>
      <c r="G14" s="14">
        <f>IF(OR(F14="",H14=""),"",F14+H14*7-1)</f>
        <v/>
      </c>
      <c r="H14" s="12" t="n"/>
      <c r="I14" s="15" t="n"/>
      <c r="J14" s="16">
        <f>IF(I14="","",I14/52)</f>
        <v/>
      </c>
      <c r="K14" s="15" t="n"/>
      <c r="L14" s="17">
        <f>IF(E14="","",IFERROR(VLOOKUP(E14,'Instructions &amp; Assumptions'!$D$12:$E$13,2,FALSE),""))</f>
        <v/>
      </c>
      <c r="M14" s="16">
        <f>IF(OR(J14="",K14="",L14=""),"",MIN(MAX(0,(J14-K14)*L14),'Instructions &amp; Assumptions'!$B$8))</f>
        <v/>
      </c>
      <c r="N14" s="16">
        <f>IF(OR(M14="",H14=""),"",M14*H14)</f>
        <v/>
      </c>
      <c r="O14" s="16">
        <f>IF(N14="","",N14*'Instructions &amp; Assumptions'!$B$9)</f>
        <v/>
      </c>
      <c r="P14" s="16">
        <f>IF(OR(N14="",O14=""),"",(N14+O14)*'Instructions &amp; Assumptions'!$B$10)</f>
        <v/>
      </c>
      <c r="Q14" s="16">
        <f>IF(N14="","",SUM(N14:P14))</f>
        <v/>
      </c>
      <c r="R14" s="18">
        <f>IF(OR(F14="",G14=""),"",IF(G14&lt;TODAY(),"Completed",IF(F14&lt;=TODAY(),"In Progress","Scheduled")))</f>
        <v/>
      </c>
      <c r="S14" s="5" t="n"/>
      <c r="T14" s="5" t="n"/>
    </row>
    <row r="15">
      <c r="A15" s="12" t="n"/>
      <c r="B15" s="5" t="n"/>
      <c r="C15" s="5" t="n"/>
      <c r="D15" s="12" t="n"/>
      <c r="E15" s="12" t="n"/>
      <c r="F15" s="13" t="n"/>
      <c r="G15" s="19">
        <f>IF(OR(F15="",H15=""),"",F15+H15*7-1)</f>
        <v/>
      </c>
      <c r="H15" s="12" t="n"/>
      <c r="I15" s="15" t="n"/>
      <c r="J15" s="20">
        <f>IF(I15="","",I15/52)</f>
        <v/>
      </c>
      <c r="K15" s="15" t="n"/>
      <c r="L15" s="21">
        <f>IF(E15="","",IFERROR(VLOOKUP(E15,'Instructions &amp; Assumptions'!$D$12:$E$13,2,FALSE),""))</f>
        <v/>
      </c>
      <c r="M15" s="20">
        <f>IF(OR(J15="",K15="",L15=""),"",MIN(MAX(0,(J15-K15)*L15),'Instructions &amp; Assumptions'!$B$8))</f>
        <v/>
      </c>
      <c r="N15" s="20">
        <f>IF(OR(M15="",H15=""),"",M15*H15)</f>
        <v/>
      </c>
      <c r="O15" s="20">
        <f>IF(N15="","",N15*'Instructions &amp; Assumptions'!$B$9)</f>
        <v/>
      </c>
      <c r="P15" s="20">
        <f>IF(OR(N15="",O15=""),"",(N15+O15)*'Instructions &amp; Assumptions'!$B$10)</f>
        <v/>
      </c>
      <c r="Q15" s="20">
        <f>IF(N15="","",SUM(N15:P15))</f>
        <v/>
      </c>
      <c r="R15" s="22">
        <f>IF(OR(F15="",G15=""),"",IF(G15&lt;TODAY(),"Completed",IF(F15&lt;=TODAY(),"In Progress","Scheduled")))</f>
        <v/>
      </c>
      <c r="S15" s="5" t="n"/>
      <c r="T15" s="5" t="n"/>
    </row>
    <row r="16">
      <c r="A16" s="12" t="n"/>
      <c r="B16" s="5" t="n"/>
      <c r="C16" s="5" t="n"/>
      <c r="D16" s="12" t="n"/>
      <c r="E16" s="12" t="n"/>
      <c r="F16" s="13" t="n"/>
      <c r="G16" s="14">
        <f>IF(OR(F16="",H16=""),"",F16+H16*7-1)</f>
        <v/>
      </c>
      <c r="H16" s="12" t="n"/>
      <c r="I16" s="15" t="n"/>
      <c r="J16" s="16">
        <f>IF(I16="","",I16/52)</f>
        <v/>
      </c>
      <c r="K16" s="15" t="n"/>
      <c r="L16" s="17">
        <f>IF(E16="","",IFERROR(VLOOKUP(E16,'Instructions &amp; Assumptions'!$D$12:$E$13,2,FALSE),""))</f>
        <v/>
      </c>
      <c r="M16" s="16">
        <f>IF(OR(J16="",K16="",L16=""),"",MIN(MAX(0,(J16-K16)*L16),'Instructions &amp; Assumptions'!$B$8))</f>
        <v/>
      </c>
      <c r="N16" s="16">
        <f>IF(OR(M16="",H16=""),"",M16*H16)</f>
        <v/>
      </c>
      <c r="O16" s="16">
        <f>IF(N16="","",N16*'Instructions &amp; Assumptions'!$B$9)</f>
        <v/>
      </c>
      <c r="P16" s="16">
        <f>IF(OR(N16="",O16=""),"",(N16+O16)*'Instructions &amp; Assumptions'!$B$10)</f>
        <v/>
      </c>
      <c r="Q16" s="16">
        <f>IF(N16="","",SUM(N16:P16))</f>
        <v/>
      </c>
      <c r="R16" s="18">
        <f>IF(OR(F16="",G16=""),"",IF(G16&lt;TODAY(),"Completed",IF(F16&lt;=TODAY(),"In Progress","Scheduled")))</f>
        <v/>
      </c>
      <c r="S16" s="5" t="n"/>
      <c r="T16" s="5" t="n"/>
    </row>
    <row r="17">
      <c r="A17" s="12" t="n"/>
      <c r="B17" s="5" t="n"/>
      <c r="C17" s="5" t="n"/>
      <c r="D17" s="12" t="n"/>
      <c r="E17" s="12" t="n"/>
      <c r="F17" s="13" t="n"/>
      <c r="G17" s="19">
        <f>IF(OR(F17="",H17=""),"",F17+H17*7-1)</f>
        <v/>
      </c>
      <c r="H17" s="12" t="n"/>
      <c r="I17" s="15" t="n"/>
      <c r="J17" s="20">
        <f>IF(I17="","",I17/52)</f>
        <v/>
      </c>
      <c r="K17" s="15" t="n"/>
      <c r="L17" s="21">
        <f>IF(E17="","",IFERROR(VLOOKUP(E17,'Instructions &amp; Assumptions'!$D$12:$E$13,2,FALSE),""))</f>
        <v/>
      </c>
      <c r="M17" s="20">
        <f>IF(OR(J17="",K17="",L17=""),"",MIN(MAX(0,(J17-K17)*L17),'Instructions &amp; Assumptions'!$B$8))</f>
        <v/>
      </c>
      <c r="N17" s="20">
        <f>IF(OR(M17="",H17=""),"",M17*H17)</f>
        <v/>
      </c>
      <c r="O17" s="20">
        <f>IF(N17="","",N17*'Instructions &amp; Assumptions'!$B$9)</f>
        <v/>
      </c>
      <c r="P17" s="20">
        <f>IF(OR(N17="",O17=""),"",(N17+O17)*'Instructions &amp; Assumptions'!$B$10)</f>
        <v/>
      </c>
      <c r="Q17" s="20">
        <f>IF(N17="","",SUM(N17:P17))</f>
        <v/>
      </c>
      <c r="R17" s="22">
        <f>IF(OR(F17="",G17=""),"",IF(G17&lt;TODAY(),"Completed",IF(F17&lt;=TODAY(),"In Progress","Scheduled")))</f>
        <v/>
      </c>
      <c r="S17" s="5" t="n"/>
      <c r="T17" s="5" t="n"/>
    </row>
    <row r="18">
      <c r="A18" s="12" t="n"/>
      <c r="B18" s="5" t="n"/>
      <c r="C18" s="5" t="n"/>
      <c r="D18" s="12" t="n"/>
      <c r="E18" s="12" t="n"/>
      <c r="F18" s="13" t="n"/>
      <c r="G18" s="14">
        <f>IF(OR(F18="",H18=""),"",F18+H18*7-1)</f>
        <v/>
      </c>
      <c r="H18" s="12" t="n"/>
      <c r="I18" s="15" t="n"/>
      <c r="J18" s="16">
        <f>IF(I18="","",I18/52)</f>
        <v/>
      </c>
      <c r="K18" s="15" t="n"/>
      <c r="L18" s="17">
        <f>IF(E18="","",IFERROR(VLOOKUP(E18,'Instructions &amp; Assumptions'!$D$12:$E$13,2,FALSE),""))</f>
        <v/>
      </c>
      <c r="M18" s="16">
        <f>IF(OR(J18="",K18="",L18=""),"",MIN(MAX(0,(J18-K18)*L18),'Instructions &amp; Assumptions'!$B$8))</f>
        <v/>
      </c>
      <c r="N18" s="16">
        <f>IF(OR(M18="",H18=""),"",M18*H18)</f>
        <v/>
      </c>
      <c r="O18" s="16">
        <f>IF(N18="","",N18*'Instructions &amp; Assumptions'!$B$9)</f>
        <v/>
      </c>
      <c r="P18" s="16">
        <f>IF(OR(N18="",O18=""),"",(N18+O18)*'Instructions &amp; Assumptions'!$B$10)</f>
        <v/>
      </c>
      <c r="Q18" s="16">
        <f>IF(N18="","",SUM(N18:P18))</f>
        <v/>
      </c>
      <c r="R18" s="18">
        <f>IF(OR(F18="",G18=""),"",IF(G18&lt;TODAY(),"Completed",IF(F18&lt;=TODAY(),"In Progress","Scheduled")))</f>
        <v/>
      </c>
      <c r="S18" s="5" t="n"/>
      <c r="T18" s="5" t="n"/>
    </row>
    <row r="19">
      <c r="A19" s="12" t="n"/>
      <c r="B19" s="5" t="n"/>
      <c r="C19" s="5" t="n"/>
      <c r="D19" s="12" t="n"/>
      <c r="E19" s="12" t="n"/>
      <c r="F19" s="13" t="n"/>
      <c r="G19" s="19">
        <f>IF(OR(F19="",H19=""),"",F19+H19*7-1)</f>
        <v/>
      </c>
      <c r="H19" s="12" t="n"/>
      <c r="I19" s="15" t="n"/>
      <c r="J19" s="20">
        <f>IF(I19="","",I19/52)</f>
        <v/>
      </c>
      <c r="K19" s="15" t="n"/>
      <c r="L19" s="21">
        <f>IF(E19="","",IFERROR(VLOOKUP(E19,'Instructions &amp; Assumptions'!$D$12:$E$13,2,FALSE),""))</f>
        <v/>
      </c>
      <c r="M19" s="20">
        <f>IF(OR(J19="",K19="",L19=""),"",MIN(MAX(0,(J19-K19)*L19),'Instructions &amp; Assumptions'!$B$8))</f>
        <v/>
      </c>
      <c r="N19" s="20">
        <f>IF(OR(M19="",H19=""),"",M19*H19)</f>
        <v/>
      </c>
      <c r="O19" s="20">
        <f>IF(N19="","",N19*'Instructions &amp; Assumptions'!$B$9)</f>
        <v/>
      </c>
      <c r="P19" s="20">
        <f>IF(OR(N19="",O19=""),"",(N19+O19)*'Instructions &amp; Assumptions'!$B$10)</f>
        <v/>
      </c>
      <c r="Q19" s="20">
        <f>IF(N19="","",SUM(N19:P19))</f>
        <v/>
      </c>
      <c r="R19" s="22">
        <f>IF(OR(F19="",G19=""),"",IF(G19&lt;TODAY(),"Completed",IF(F19&lt;=TODAY(),"In Progress","Scheduled")))</f>
        <v/>
      </c>
      <c r="S19" s="5" t="n"/>
      <c r="T19" s="5" t="n"/>
    </row>
    <row r="20">
      <c r="A20" s="12" t="n"/>
      <c r="B20" s="5" t="n"/>
      <c r="C20" s="5" t="n"/>
      <c r="D20" s="12" t="n"/>
      <c r="E20" s="12" t="n"/>
      <c r="F20" s="13" t="n"/>
      <c r="G20" s="14">
        <f>IF(OR(F20="",H20=""),"",F20+H20*7-1)</f>
        <v/>
      </c>
      <c r="H20" s="12" t="n"/>
      <c r="I20" s="15" t="n"/>
      <c r="J20" s="16">
        <f>IF(I20="","",I20/52)</f>
        <v/>
      </c>
      <c r="K20" s="15" t="n"/>
      <c r="L20" s="17">
        <f>IF(E20="","",IFERROR(VLOOKUP(E20,'Instructions &amp; Assumptions'!$D$12:$E$13,2,FALSE),""))</f>
        <v/>
      </c>
      <c r="M20" s="16">
        <f>IF(OR(J20="",K20="",L20=""),"",MIN(MAX(0,(J20-K20)*L20),'Instructions &amp; Assumptions'!$B$8))</f>
        <v/>
      </c>
      <c r="N20" s="16">
        <f>IF(OR(M20="",H20=""),"",M20*H20)</f>
        <v/>
      </c>
      <c r="O20" s="16">
        <f>IF(N20="","",N20*'Instructions &amp; Assumptions'!$B$9)</f>
        <v/>
      </c>
      <c r="P20" s="16">
        <f>IF(OR(N20="",O20=""),"",(N20+O20)*'Instructions &amp; Assumptions'!$B$10)</f>
        <v/>
      </c>
      <c r="Q20" s="16">
        <f>IF(N20="","",SUM(N20:P20))</f>
        <v/>
      </c>
      <c r="R20" s="18">
        <f>IF(OR(F20="",G20=""),"",IF(G20&lt;TODAY(),"Completed",IF(F20&lt;=TODAY(),"In Progress","Scheduled")))</f>
        <v/>
      </c>
      <c r="S20" s="5" t="n"/>
      <c r="T20" s="5" t="n"/>
    </row>
    <row r="21">
      <c r="A21" s="12" t="n"/>
      <c r="B21" s="5" t="n"/>
      <c r="C21" s="5" t="n"/>
      <c r="D21" s="12" t="n"/>
      <c r="E21" s="12" t="n"/>
      <c r="F21" s="13" t="n"/>
      <c r="G21" s="19">
        <f>IF(OR(F21="",H21=""),"",F21+H21*7-1)</f>
        <v/>
      </c>
      <c r="H21" s="12" t="n"/>
      <c r="I21" s="15" t="n"/>
      <c r="J21" s="20">
        <f>IF(I21="","",I21/52)</f>
        <v/>
      </c>
      <c r="K21" s="15" t="n"/>
      <c r="L21" s="21">
        <f>IF(E21="","",IFERROR(VLOOKUP(E21,'Instructions &amp; Assumptions'!$D$12:$E$13,2,FALSE),""))</f>
        <v/>
      </c>
      <c r="M21" s="20">
        <f>IF(OR(J21="",K21="",L21=""),"",MIN(MAX(0,(J21-K21)*L21),'Instructions &amp; Assumptions'!$B$8))</f>
        <v/>
      </c>
      <c r="N21" s="20">
        <f>IF(OR(M21="",H21=""),"",M21*H21)</f>
        <v/>
      </c>
      <c r="O21" s="20">
        <f>IF(N21="","",N21*'Instructions &amp; Assumptions'!$B$9)</f>
        <v/>
      </c>
      <c r="P21" s="20">
        <f>IF(OR(N21="",O21=""),"",(N21+O21)*'Instructions &amp; Assumptions'!$B$10)</f>
        <v/>
      </c>
      <c r="Q21" s="20">
        <f>IF(N21="","",SUM(N21:P21))</f>
        <v/>
      </c>
      <c r="R21" s="22">
        <f>IF(OR(F21="",G21=""),"",IF(G21&lt;TODAY(),"Completed",IF(F21&lt;=TODAY(),"In Progress","Scheduled")))</f>
        <v/>
      </c>
      <c r="S21" s="5" t="n"/>
      <c r="T21" s="5" t="n"/>
    </row>
    <row r="22">
      <c r="A22" s="12" t="n"/>
      <c r="B22" s="5" t="n"/>
      <c r="C22" s="5" t="n"/>
      <c r="D22" s="12" t="n"/>
      <c r="E22" s="12" t="n"/>
      <c r="F22" s="13" t="n"/>
      <c r="G22" s="14">
        <f>IF(OR(F22="",H22=""),"",F22+H22*7-1)</f>
        <v/>
      </c>
      <c r="H22" s="12" t="n"/>
      <c r="I22" s="15" t="n"/>
      <c r="J22" s="16">
        <f>IF(I22="","",I22/52)</f>
        <v/>
      </c>
      <c r="K22" s="15" t="n"/>
      <c r="L22" s="17">
        <f>IF(E22="","",IFERROR(VLOOKUP(E22,'Instructions &amp; Assumptions'!$D$12:$E$13,2,FALSE),""))</f>
        <v/>
      </c>
      <c r="M22" s="16">
        <f>IF(OR(J22="",K22="",L22=""),"",MIN(MAX(0,(J22-K22)*L22),'Instructions &amp; Assumptions'!$B$8))</f>
        <v/>
      </c>
      <c r="N22" s="16">
        <f>IF(OR(M22="",H22=""),"",M22*H22)</f>
        <v/>
      </c>
      <c r="O22" s="16">
        <f>IF(N22="","",N22*'Instructions &amp; Assumptions'!$B$9)</f>
        <v/>
      </c>
      <c r="P22" s="16">
        <f>IF(OR(N22="",O22=""),"",(N22+O22)*'Instructions &amp; Assumptions'!$B$10)</f>
        <v/>
      </c>
      <c r="Q22" s="16">
        <f>IF(N22="","",SUM(N22:P22))</f>
        <v/>
      </c>
      <c r="R22" s="18">
        <f>IF(OR(F22="",G22=""),"",IF(G22&lt;TODAY(),"Completed",IF(F22&lt;=TODAY(),"In Progress","Scheduled")))</f>
        <v/>
      </c>
      <c r="S22" s="5" t="n"/>
      <c r="T22" s="5" t="n"/>
    </row>
    <row r="23">
      <c r="A23" s="12" t="n"/>
      <c r="B23" s="5" t="n"/>
      <c r="C23" s="5" t="n"/>
      <c r="D23" s="12" t="n"/>
      <c r="E23" s="12" t="n"/>
      <c r="F23" s="13" t="n"/>
      <c r="G23" s="19">
        <f>IF(OR(F23="",H23=""),"",F23+H23*7-1)</f>
        <v/>
      </c>
      <c r="H23" s="12" t="n"/>
      <c r="I23" s="15" t="n"/>
      <c r="J23" s="20">
        <f>IF(I23="","",I23/52)</f>
        <v/>
      </c>
      <c r="K23" s="15" t="n"/>
      <c r="L23" s="21">
        <f>IF(E23="","",IFERROR(VLOOKUP(E23,'Instructions &amp; Assumptions'!$D$12:$E$13,2,FALSE),""))</f>
        <v/>
      </c>
      <c r="M23" s="20">
        <f>IF(OR(J23="",K23="",L23=""),"",MIN(MAX(0,(J23-K23)*L23),'Instructions &amp; Assumptions'!$B$8))</f>
        <v/>
      </c>
      <c r="N23" s="20">
        <f>IF(OR(M23="",H23=""),"",M23*H23)</f>
        <v/>
      </c>
      <c r="O23" s="20">
        <f>IF(N23="","",N23*'Instructions &amp; Assumptions'!$B$9)</f>
        <v/>
      </c>
      <c r="P23" s="20">
        <f>IF(OR(N23="",O23=""),"",(N23+O23)*'Instructions &amp; Assumptions'!$B$10)</f>
        <v/>
      </c>
      <c r="Q23" s="20">
        <f>IF(N23="","",SUM(N23:P23))</f>
        <v/>
      </c>
      <c r="R23" s="22">
        <f>IF(OR(F23="",G23=""),"",IF(G23&lt;TODAY(),"Completed",IF(F23&lt;=TODAY(),"In Progress","Scheduled")))</f>
        <v/>
      </c>
      <c r="S23" s="5" t="n"/>
      <c r="T23" s="5" t="n"/>
    </row>
    <row r="24">
      <c r="A24" s="12" t="n"/>
      <c r="B24" s="5" t="n"/>
      <c r="C24" s="5" t="n"/>
      <c r="D24" s="12" t="n"/>
      <c r="E24" s="12" t="n"/>
      <c r="F24" s="13" t="n"/>
      <c r="G24" s="14">
        <f>IF(OR(F24="",H24=""),"",F24+H24*7-1)</f>
        <v/>
      </c>
      <c r="H24" s="12" t="n"/>
      <c r="I24" s="15" t="n"/>
      <c r="J24" s="16">
        <f>IF(I24="","",I24/52)</f>
        <v/>
      </c>
      <c r="K24" s="15" t="n"/>
      <c r="L24" s="17">
        <f>IF(E24="","",IFERROR(VLOOKUP(E24,'Instructions &amp; Assumptions'!$D$12:$E$13,2,FALSE),""))</f>
        <v/>
      </c>
      <c r="M24" s="16">
        <f>IF(OR(J24="",K24="",L24=""),"",MIN(MAX(0,(J24-K24)*L24),'Instructions &amp; Assumptions'!$B$8))</f>
        <v/>
      </c>
      <c r="N24" s="16">
        <f>IF(OR(M24="",H24=""),"",M24*H24)</f>
        <v/>
      </c>
      <c r="O24" s="16">
        <f>IF(N24="","",N24*'Instructions &amp; Assumptions'!$B$9)</f>
        <v/>
      </c>
      <c r="P24" s="16">
        <f>IF(OR(N24="",O24=""),"",(N24+O24)*'Instructions &amp; Assumptions'!$B$10)</f>
        <v/>
      </c>
      <c r="Q24" s="16">
        <f>IF(N24="","",SUM(N24:P24))</f>
        <v/>
      </c>
      <c r="R24" s="18">
        <f>IF(OR(F24="",G24=""),"",IF(G24&lt;TODAY(),"Completed",IF(F24&lt;=TODAY(),"In Progress","Scheduled")))</f>
        <v/>
      </c>
      <c r="S24" s="5" t="n"/>
      <c r="T24" s="5" t="n"/>
    </row>
    <row r="25">
      <c r="A25" s="12" t="n"/>
      <c r="B25" s="5" t="n"/>
      <c r="C25" s="5" t="n"/>
      <c r="D25" s="12" t="n"/>
      <c r="E25" s="12" t="n"/>
      <c r="F25" s="13" t="n"/>
      <c r="G25" s="19">
        <f>IF(OR(F25="",H25=""),"",F25+H25*7-1)</f>
        <v/>
      </c>
      <c r="H25" s="12" t="n"/>
      <c r="I25" s="15" t="n"/>
      <c r="J25" s="20">
        <f>IF(I25="","",I25/52)</f>
        <v/>
      </c>
      <c r="K25" s="15" t="n"/>
      <c r="L25" s="21">
        <f>IF(E25="","",IFERROR(VLOOKUP(E25,'Instructions &amp; Assumptions'!$D$12:$E$13,2,FALSE),""))</f>
        <v/>
      </c>
      <c r="M25" s="20">
        <f>IF(OR(J25="",K25="",L25=""),"",MIN(MAX(0,(J25-K25)*L25),'Instructions &amp; Assumptions'!$B$8))</f>
        <v/>
      </c>
      <c r="N25" s="20">
        <f>IF(OR(M25="",H25=""),"",M25*H25)</f>
        <v/>
      </c>
      <c r="O25" s="20">
        <f>IF(N25="","",N25*'Instructions &amp; Assumptions'!$B$9)</f>
        <v/>
      </c>
      <c r="P25" s="20">
        <f>IF(OR(N25="",O25=""),"",(N25+O25)*'Instructions &amp; Assumptions'!$B$10)</f>
        <v/>
      </c>
      <c r="Q25" s="20">
        <f>IF(N25="","",SUM(N25:P25))</f>
        <v/>
      </c>
      <c r="R25" s="22">
        <f>IF(OR(F25="",G25=""),"",IF(G25&lt;TODAY(),"Completed",IF(F25&lt;=TODAY(),"In Progress","Scheduled")))</f>
        <v/>
      </c>
      <c r="S25" s="5" t="n"/>
      <c r="T25" s="5" t="n"/>
    </row>
    <row r="26">
      <c r="A26" s="12" t="n"/>
      <c r="B26" s="5" t="n"/>
      <c r="C26" s="5" t="n"/>
      <c r="D26" s="12" t="n"/>
      <c r="E26" s="12" t="n"/>
      <c r="F26" s="13" t="n"/>
      <c r="G26" s="14">
        <f>IF(OR(F26="",H26=""),"",F26+H26*7-1)</f>
        <v/>
      </c>
      <c r="H26" s="12" t="n"/>
      <c r="I26" s="15" t="n"/>
      <c r="J26" s="16">
        <f>IF(I26="","",I26/52)</f>
        <v/>
      </c>
      <c r="K26" s="15" t="n"/>
      <c r="L26" s="17">
        <f>IF(E26="","",IFERROR(VLOOKUP(E26,'Instructions &amp; Assumptions'!$D$12:$E$13,2,FALSE),""))</f>
        <v/>
      </c>
      <c r="M26" s="16">
        <f>IF(OR(J26="",K26="",L26=""),"",MIN(MAX(0,(J26-K26)*L26),'Instructions &amp; Assumptions'!$B$8))</f>
        <v/>
      </c>
      <c r="N26" s="16">
        <f>IF(OR(M26="",H26=""),"",M26*H26)</f>
        <v/>
      </c>
      <c r="O26" s="16">
        <f>IF(N26="","",N26*'Instructions &amp; Assumptions'!$B$9)</f>
        <v/>
      </c>
      <c r="P26" s="16">
        <f>IF(OR(N26="",O26=""),"",(N26+O26)*'Instructions &amp; Assumptions'!$B$10)</f>
        <v/>
      </c>
      <c r="Q26" s="16">
        <f>IF(N26="","",SUM(N26:P26))</f>
        <v/>
      </c>
      <c r="R26" s="18">
        <f>IF(OR(F26="",G26=""),"",IF(G26&lt;TODAY(),"Completed",IF(F26&lt;=TODAY(),"In Progress","Scheduled")))</f>
        <v/>
      </c>
      <c r="S26" s="5" t="n"/>
      <c r="T26" s="5" t="n"/>
    </row>
    <row r="27">
      <c r="A27" s="12" t="n"/>
      <c r="B27" s="5" t="n"/>
      <c r="C27" s="5" t="n"/>
      <c r="D27" s="12" t="n"/>
      <c r="E27" s="12" t="n"/>
      <c r="F27" s="13" t="n"/>
      <c r="G27" s="19">
        <f>IF(OR(F27="",H27=""),"",F27+H27*7-1)</f>
        <v/>
      </c>
      <c r="H27" s="12" t="n"/>
      <c r="I27" s="15" t="n"/>
      <c r="J27" s="20">
        <f>IF(I27="","",I27/52)</f>
        <v/>
      </c>
      <c r="K27" s="15" t="n"/>
      <c r="L27" s="21">
        <f>IF(E27="","",IFERROR(VLOOKUP(E27,'Instructions &amp; Assumptions'!$D$12:$E$13,2,FALSE),""))</f>
        <v/>
      </c>
      <c r="M27" s="20">
        <f>IF(OR(J27="",K27="",L27=""),"",MIN(MAX(0,(J27-K27)*L27),'Instructions &amp; Assumptions'!$B$8))</f>
        <v/>
      </c>
      <c r="N27" s="20">
        <f>IF(OR(M27="",H27=""),"",M27*H27)</f>
        <v/>
      </c>
      <c r="O27" s="20">
        <f>IF(N27="","",N27*'Instructions &amp; Assumptions'!$B$9)</f>
        <v/>
      </c>
      <c r="P27" s="20">
        <f>IF(OR(N27="",O27=""),"",(N27+O27)*'Instructions &amp; Assumptions'!$B$10)</f>
        <v/>
      </c>
      <c r="Q27" s="20">
        <f>IF(N27="","",SUM(N27:P27))</f>
        <v/>
      </c>
      <c r="R27" s="22">
        <f>IF(OR(F27="",G27=""),"",IF(G27&lt;TODAY(),"Completed",IF(F27&lt;=TODAY(),"In Progress","Scheduled")))</f>
        <v/>
      </c>
      <c r="S27" s="5" t="n"/>
      <c r="T27" s="5" t="n"/>
    </row>
    <row r="28">
      <c r="A28" s="12" t="n"/>
      <c r="B28" s="5" t="n"/>
      <c r="C28" s="5" t="n"/>
      <c r="D28" s="12" t="n"/>
      <c r="E28" s="12" t="n"/>
      <c r="F28" s="13" t="n"/>
      <c r="G28" s="14">
        <f>IF(OR(F28="",H28=""),"",F28+H28*7-1)</f>
        <v/>
      </c>
      <c r="H28" s="12" t="n"/>
      <c r="I28" s="15" t="n"/>
      <c r="J28" s="16">
        <f>IF(I28="","",I28/52)</f>
        <v/>
      </c>
      <c r="K28" s="15" t="n"/>
      <c r="L28" s="17">
        <f>IF(E28="","",IFERROR(VLOOKUP(E28,'Instructions &amp; Assumptions'!$D$12:$E$13,2,FALSE),""))</f>
        <v/>
      </c>
      <c r="M28" s="16">
        <f>IF(OR(J28="",K28="",L28=""),"",MIN(MAX(0,(J28-K28)*L28),'Instructions &amp; Assumptions'!$B$8))</f>
        <v/>
      </c>
      <c r="N28" s="16">
        <f>IF(OR(M28="",H28=""),"",M28*H28)</f>
        <v/>
      </c>
      <c r="O28" s="16">
        <f>IF(N28="","",N28*'Instructions &amp; Assumptions'!$B$9)</f>
        <v/>
      </c>
      <c r="P28" s="16">
        <f>IF(OR(N28="",O28=""),"",(N28+O28)*'Instructions &amp; Assumptions'!$B$10)</f>
        <v/>
      </c>
      <c r="Q28" s="16">
        <f>IF(N28="","",SUM(N28:P28))</f>
        <v/>
      </c>
      <c r="R28" s="18">
        <f>IF(OR(F28="",G28=""),"",IF(G28&lt;TODAY(),"Completed",IF(F28&lt;=TODAY(),"In Progress","Scheduled")))</f>
        <v/>
      </c>
      <c r="S28" s="5" t="n"/>
      <c r="T28" s="5" t="n"/>
    </row>
    <row r="29">
      <c r="A29" s="12" t="n"/>
      <c r="B29" s="5" t="n"/>
      <c r="C29" s="5" t="n"/>
      <c r="D29" s="12" t="n"/>
      <c r="E29" s="12" t="n"/>
      <c r="F29" s="13" t="n"/>
      <c r="G29" s="19">
        <f>IF(OR(F29="",H29=""),"",F29+H29*7-1)</f>
        <v/>
      </c>
      <c r="H29" s="12" t="n"/>
      <c r="I29" s="15" t="n"/>
      <c r="J29" s="20">
        <f>IF(I29="","",I29/52)</f>
        <v/>
      </c>
      <c r="K29" s="15" t="n"/>
      <c r="L29" s="21">
        <f>IF(E29="","",IFERROR(VLOOKUP(E29,'Instructions &amp; Assumptions'!$D$12:$E$13,2,FALSE),""))</f>
        <v/>
      </c>
      <c r="M29" s="20">
        <f>IF(OR(J29="",K29="",L29=""),"",MIN(MAX(0,(J29-K29)*L29),'Instructions &amp; Assumptions'!$B$8))</f>
        <v/>
      </c>
      <c r="N29" s="20">
        <f>IF(OR(M29="",H29=""),"",M29*H29)</f>
        <v/>
      </c>
      <c r="O29" s="20">
        <f>IF(N29="","",N29*'Instructions &amp; Assumptions'!$B$9)</f>
        <v/>
      </c>
      <c r="P29" s="20">
        <f>IF(OR(N29="",O29=""),"",(N29+O29)*'Instructions &amp; Assumptions'!$B$10)</f>
        <v/>
      </c>
      <c r="Q29" s="20">
        <f>IF(N29="","",SUM(N29:P29))</f>
        <v/>
      </c>
      <c r="R29" s="22">
        <f>IF(OR(F29="",G29=""),"",IF(G29&lt;TODAY(),"Completed",IF(F29&lt;=TODAY(),"In Progress","Scheduled")))</f>
        <v/>
      </c>
      <c r="S29" s="5" t="n"/>
      <c r="T29" s="5" t="n"/>
    </row>
    <row r="30">
      <c r="A30" s="12" t="n"/>
      <c r="B30" s="5" t="n"/>
      <c r="C30" s="5" t="n"/>
      <c r="D30" s="12" t="n"/>
      <c r="E30" s="12" t="n"/>
      <c r="F30" s="13" t="n"/>
      <c r="G30" s="14">
        <f>IF(OR(F30="",H30=""),"",F30+H30*7-1)</f>
        <v/>
      </c>
      <c r="H30" s="12" t="n"/>
      <c r="I30" s="15" t="n"/>
      <c r="J30" s="16">
        <f>IF(I30="","",I30/52)</f>
        <v/>
      </c>
      <c r="K30" s="15" t="n"/>
      <c r="L30" s="17">
        <f>IF(E30="","",IFERROR(VLOOKUP(E30,'Instructions &amp; Assumptions'!$D$12:$E$13,2,FALSE),""))</f>
        <v/>
      </c>
      <c r="M30" s="16">
        <f>IF(OR(J30="",K30="",L30=""),"",MIN(MAX(0,(J30-K30)*L30),'Instructions &amp; Assumptions'!$B$8))</f>
        <v/>
      </c>
      <c r="N30" s="16">
        <f>IF(OR(M30="",H30=""),"",M30*H30)</f>
        <v/>
      </c>
      <c r="O30" s="16">
        <f>IF(N30="","",N30*'Instructions &amp; Assumptions'!$B$9)</f>
        <v/>
      </c>
      <c r="P30" s="16">
        <f>IF(OR(N30="",O30=""),"",(N30+O30)*'Instructions &amp; Assumptions'!$B$10)</f>
        <v/>
      </c>
      <c r="Q30" s="16">
        <f>IF(N30="","",SUM(N30:P30))</f>
        <v/>
      </c>
      <c r="R30" s="18">
        <f>IF(OR(F30="",G30=""),"",IF(G30&lt;TODAY(),"Completed",IF(F30&lt;=TODAY(),"In Progress","Scheduled")))</f>
        <v/>
      </c>
      <c r="S30" s="5" t="n"/>
      <c r="T30" s="5" t="n"/>
    </row>
    <row r="31">
      <c r="A31" s="12" t="n"/>
      <c r="B31" s="5" t="n"/>
      <c r="C31" s="5" t="n"/>
      <c r="D31" s="12" t="n"/>
      <c r="E31" s="12" t="n"/>
      <c r="F31" s="13" t="n"/>
      <c r="G31" s="19">
        <f>IF(OR(F31="",H31=""),"",F31+H31*7-1)</f>
        <v/>
      </c>
      <c r="H31" s="12" t="n"/>
      <c r="I31" s="15" t="n"/>
      <c r="J31" s="20">
        <f>IF(I31="","",I31/52)</f>
        <v/>
      </c>
      <c r="K31" s="15" t="n"/>
      <c r="L31" s="21">
        <f>IF(E31="","",IFERROR(VLOOKUP(E31,'Instructions &amp; Assumptions'!$D$12:$E$13,2,FALSE),""))</f>
        <v/>
      </c>
      <c r="M31" s="20">
        <f>IF(OR(J31="",K31="",L31=""),"",MIN(MAX(0,(J31-K31)*L31),'Instructions &amp; Assumptions'!$B$8))</f>
        <v/>
      </c>
      <c r="N31" s="20">
        <f>IF(OR(M31="",H31=""),"",M31*H31)</f>
        <v/>
      </c>
      <c r="O31" s="20">
        <f>IF(N31="","",N31*'Instructions &amp; Assumptions'!$B$9)</f>
        <v/>
      </c>
      <c r="P31" s="20">
        <f>IF(OR(N31="",O31=""),"",(N31+O31)*'Instructions &amp; Assumptions'!$B$10)</f>
        <v/>
      </c>
      <c r="Q31" s="20">
        <f>IF(N31="","",SUM(N31:P31))</f>
        <v/>
      </c>
      <c r="R31" s="22">
        <f>IF(OR(F31="",G31=""),"",IF(G31&lt;TODAY(),"Completed",IF(F31&lt;=TODAY(),"In Progress","Scheduled")))</f>
        <v/>
      </c>
      <c r="S31" s="5" t="n"/>
      <c r="T31" s="5" t="n"/>
    </row>
    <row r="32">
      <c r="A32" s="12" t="n"/>
      <c r="B32" s="5" t="n"/>
      <c r="C32" s="5" t="n"/>
      <c r="D32" s="12" t="n"/>
      <c r="E32" s="12" t="n"/>
      <c r="F32" s="13" t="n"/>
      <c r="G32" s="14">
        <f>IF(OR(F32="",H32=""),"",F32+H32*7-1)</f>
        <v/>
      </c>
      <c r="H32" s="12" t="n"/>
      <c r="I32" s="15" t="n"/>
      <c r="J32" s="16">
        <f>IF(I32="","",I32/52)</f>
        <v/>
      </c>
      <c r="K32" s="15" t="n"/>
      <c r="L32" s="17">
        <f>IF(E32="","",IFERROR(VLOOKUP(E32,'Instructions &amp; Assumptions'!$D$12:$E$13,2,FALSE),""))</f>
        <v/>
      </c>
      <c r="M32" s="16">
        <f>IF(OR(J32="",K32="",L32=""),"",MIN(MAX(0,(J32-K32)*L32),'Instructions &amp; Assumptions'!$B$8))</f>
        <v/>
      </c>
      <c r="N32" s="16">
        <f>IF(OR(M32="",H32=""),"",M32*H32)</f>
        <v/>
      </c>
      <c r="O32" s="16">
        <f>IF(N32="","",N32*'Instructions &amp; Assumptions'!$B$9)</f>
        <v/>
      </c>
      <c r="P32" s="16">
        <f>IF(OR(N32="",O32=""),"",(N32+O32)*'Instructions &amp; Assumptions'!$B$10)</f>
        <v/>
      </c>
      <c r="Q32" s="16">
        <f>IF(N32="","",SUM(N32:P32))</f>
        <v/>
      </c>
      <c r="R32" s="18">
        <f>IF(OR(F32="",G32=""),"",IF(G32&lt;TODAY(),"Completed",IF(F32&lt;=TODAY(),"In Progress","Scheduled")))</f>
        <v/>
      </c>
      <c r="S32" s="5" t="n"/>
      <c r="T32" s="5" t="n"/>
    </row>
    <row r="33">
      <c r="A33" s="12" t="n"/>
      <c r="B33" s="5" t="n"/>
      <c r="C33" s="5" t="n"/>
      <c r="D33" s="12" t="n"/>
      <c r="E33" s="12" t="n"/>
      <c r="F33" s="13" t="n"/>
      <c r="G33" s="19">
        <f>IF(OR(F33="",H33=""),"",F33+H33*7-1)</f>
        <v/>
      </c>
      <c r="H33" s="12" t="n"/>
      <c r="I33" s="15" t="n"/>
      <c r="J33" s="20">
        <f>IF(I33="","",I33/52)</f>
        <v/>
      </c>
      <c r="K33" s="15" t="n"/>
      <c r="L33" s="21">
        <f>IF(E33="","",IFERROR(VLOOKUP(E33,'Instructions &amp; Assumptions'!$D$12:$E$13,2,FALSE),""))</f>
        <v/>
      </c>
      <c r="M33" s="20">
        <f>IF(OR(J33="",K33="",L33=""),"",MIN(MAX(0,(J33-K33)*L33),'Instructions &amp; Assumptions'!$B$8))</f>
        <v/>
      </c>
      <c r="N33" s="20">
        <f>IF(OR(M33="",H33=""),"",M33*H33)</f>
        <v/>
      </c>
      <c r="O33" s="20">
        <f>IF(N33="","",N33*'Instructions &amp; Assumptions'!$B$9)</f>
        <v/>
      </c>
      <c r="P33" s="20">
        <f>IF(OR(N33="",O33=""),"",(N33+O33)*'Instructions &amp; Assumptions'!$B$10)</f>
        <v/>
      </c>
      <c r="Q33" s="20">
        <f>IF(N33="","",SUM(N33:P33))</f>
        <v/>
      </c>
      <c r="R33" s="22">
        <f>IF(OR(F33="",G33=""),"",IF(G33&lt;TODAY(),"Completed",IF(F33&lt;=TODAY(),"In Progress","Scheduled")))</f>
        <v/>
      </c>
      <c r="S33" s="5" t="n"/>
      <c r="T33" s="5" t="n"/>
    </row>
    <row r="34">
      <c r="A34" s="12" t="n"/>
      <c r="B34" s="5" t="n"/>
      <c r="C34" s="5" t="n"/>
      <c r="D34" s="12" t="n"/>
      <c r="E34" s="12" t="n"/>
      <c r="F34" s="13" t="n"/>
      <c r="G34" s="14">
        <f>IF(OR(F34="",H34=""),"",F34+H34*7-1)</f>
        <v/>
      </c>
      <c r="H34" s="12" t="n"/>
      <c r="I34" s="15" t="n"/>
      <c r="J34" s="16">
        <f>IF(I34="","",I34/52)</f>
        <v/>
      </c>
      <c r="K34" s="15" t="n"/>
      <c r="L34" s="17">
        <f>IF(E34="","",IFERROR(VLOOKUP(E34,'Instructions &amp; Assumptions'!$D$12:$E$13,2,FALSE),""))</f>
        <v/>
      </c>
      <c r="M34" s="16">
        <f>IF(OR(J34="",K34="",L34=""),"",MIN(MAX(0,(J34-K34)*L34),'Instructions &amp; Assumptions'!$B$8))</f>
        <v/>
      </c>
      <c r="N34" s="16">
        <f>IF(OR(M34="",H34=""),"",M34*H34)</f>
        <v/>
      </c>
      <c r="O34" s="16">
        <f>IF(N34="","",N34*'Instructions &amp; Assumptions'!$B$9)</f>
        <v/>
      </c>
      <c r="P34" s="16">
        <f>IF(OR(N34="",O34=""),"",(N34+O34)*'Instructions &amp; Assumptions'!$B$10)</f>
        <v/>
      </c>
      <c r="Q34" s="16">
        <f>IF(N34="","",SUM(N34:P34))</f>
        <v/>
      </c>
      <c r="R34" s="18">
        <f>IF(OR(F34="",G34=""),"",IF(G34&lt;TODAY(),"Completed",IF(F34&lt;=TODAY(),"In Progress","Scheduled")))</f>
        <v/>
      </c>
      <c r="S34" s="5" t="n"/>
      <c r="T34" s="5" t="n"/>
    </row>
    <row r="35">
      <c r="A35" s="12" t="n"/>
      <c r="B35" s="5" t="n"/>
      <c r="C35" s="5" t="n"/>
      <c r="D35" s="12" t="n"/>
      <c r="E35" s="12" t="n"/>
      <c r="F35" s="13" t="n"/>
      <c r="G35" s="19">
        <f>IF(OR(F35="",H35=""),"",F35+H35*7-1)</f>
        <v/>
      </c>
      <c r="H35" s="12" t="n"/>
      <c r="I35" s="15" t="n"/>
      <c r="J35" s="20">
        <f>IF(I35="","",I35/52)</f>
        <v/>
      </c>
      <c r="K35" s="15" t="n"/>
      <c r="L35" s="21">
        <f>IF(E35="","",IFERROR(VLOOKUP(E35,'Instructions &amp; Assumptions'!$D$12:$E$13,2,FALSE),""))</f>
        <v/>
      </c>
      <c r="M35" s="20">
        <f>IF(OR(J35="",K35="",L35=""),"",MIN(MAX(0,(J35-K35)*L35),'Instructions &amp; Assumptions'!$B$8))</f>
        <v/>
      </c>
      <c r="N35" s="20">
        <f>IF(OR(M35="",H35=""),"",M35*H35)</f>
        <v/>
      </c>
      <c r="O35" s="20">
        <f>IF(N35="","",N35*'Instructions &amp; Assumptions'!$B$9)</f>
        <v/>
      </c>
      <c r="P35" s="20">
        <f>IF(OR(N35="",O35=""),"",(N35+O35)*'Instructions &amp; Assumptions'!$B$10)</f>
        <v/>
      </c>
      <c r="Q35" s="20">
        <f>IF(N35="","",SUM(N35:P35))</f>
        <v/>
      </c>
      <c r="R35" s="22">
        <f>IF(OR(F35="",G35=""),"",IF(G35&lt;TODAY(),"Completed",IF(F35&lt;=TODAY(),"In Progress","Scheduled")))</f>
        <v/>
      </c>
      <c r="S35" s="5" t="n"/>
      <c r="T35" s="5" t="n"/>
    </row>
    <row r="36">
      <c r="A36" s="12" t="n"/>
      <c r="B36" s="5" t="n"/>
      <c r="C36" s="5" t="n"/>
      <c r="D36" s="12" t="n"/>
      <c r="E36" s="12" t="n"/>
      <c r="F36" s="13" t="n"/>
      <c r="G36" s="14">
        <f>IF(OR(F36="",H36=""),"",F36+H36*7-1)</f>
        <v/>
      </c>
      <c r="H36" s="12" t="n"/>
      <c r="I36" s="15" t="n"/>
      <c r="J36" s="16">
        <f>IF(I36="","",I36/52)</f>
        <v/>
      </c>
      <c r="K36" s="15" t="n"/>
      <c r="L36" s="17">
        <f>IF(E36="","",IFERROR(VLOOKUP(E36,'Instructions &amp; Assumptions'!$D$12:$E$13,2,FALSE),""))</f>
        <v/>
      </c>
      <c r="M36" s="16">
        <f>IF(OR(J36="",K36="",L36=""),"",MIN(MAX(0,(J36-K36)*L36),'Instructions &amp; Assumptions'!$B$8))</f>
        <v/>
      </c>
      <c r="N36" s="16">
        <f>IF(OR(M36="",H36=""),"",M36*H36)</f>
        <v/>
      </c>
      <c r="O36" s="16">
        <f>IF(N36="","",N36*'Instructions &amp; Assumptions'!$B$9)</f>
        <v/>
      </c>
      <c r="P36" s="16">
        <f>IF(OR(N36="",O36=""),"",(N36+O36)*'Instructions &amp; Assumptions'!$B$10)</f>
        <v/>
      </c>
      <c r="Q36" s="16">
        <f>IF(N36="","",SUM(N36:P36))</f>
        <v/>
      </c>
      <c r="R36" s="18">
        <f>IF(OR(F36="",G36=""),"",IF(G36&lt;TODAY(),"Completed",IF(F36&lt;=TODAY(),"In Progress","Scheduled")))</f>
        <v/>
      </c>
      <c r="S36" s="5" t="n"/>
      <c r="T36" s="5" t="n"/>
    </row>
    <row r="37">
      <c r="A37" s="12" t="n"/>
      <c r="B37" s="5" t="n"/>
      <c r="C37" s="5" t="n"/>
      <c r="D37" s="12" t="n"/>
      <c r="E37" s="12" t="n"/>
      <c r="F37" s="13" t="n"/>
      <c r="G37" s="19">
        <f>IF(OR(F37="",H37=""),"",F37+H37*7-1)</f>
        <v/>
      </c>
      <c r="H37" s="12" t="n"/>
      <c r="I37" s="15" t="n"/>
      <c r="J37" s="20">
        <f>IF(I37="","",I37/52)</f>
        <v/>
      </c>
      <c r="K37" s="15" t="n"/>
      <c r="L37" s="21">
        <f>IF(E37="","",IFERROR(VLOOKUP(E37,'Instructions &amp; Assumptions'!$D$12:$E$13,2,FALSE),""))</f>
        <v/>
      </c>
      <c r="M37" s="20">
        <f>IF(OR(J37="",K37="",L37=""),"",MIN(MAX(0,(J37-K37)*L37),'Instructions &amp; Assumptions'!$B$8))</f>
        <v/>
      </c>
      <c r="N37" s="20">
        <f>IF(OR(M37="",H37=""),"",M37*H37)</f>
        <v/>
      </c>
      <c r="O37" s="20">
        <f>IF(N37="","",N37*'Instructions &amp; Assumptions'!$B$9)</f>
        <v/>
      </c>
      <c r="P37" s="20">
        <f>IF(OR(N37="",O37=""),"",(N37+O37)*'Instructions &amp; Assumptions'!$B$10)</f>
        <v/>
      </c>
      <c r="Q37" s="20">
        <f>IF(N37="","",SUM(N37:P37))</f>
        <v/>
      </c>
      <c r="R37" s="22">
        <f>IF(OR(F37="",G37=""),"",IF(G37&lt;TODAY(),"Completed",IF(F37&lt;=TODAY(),"In Progress","Scheduled")))</f>
        <v/>
      </c>
      <c r="S37" s="5" t="n"/>
      <c r="T37" s="5" t="n"/>
    </row>
    <row r="38">
      <c r="A38" s="12" t="n"/>
      <c r="B38" s="5" t="n"/>
      <c r="C38" s="5" t="n"/>
      <c r="D38" s="12" t="n"/>
      <c r="E38" s="12" t="n"/>
      <c r="F38" s="13" t="n"/>
      <c r="G38" s="14">
        <f>IF(OR(F38="",H38=""),"",F38+H38*7-1)</f>
        <v/>
      </c>
      <c r="H38" s="12" t="n"/>
      <c r="I38" s="15" t="n"/>
      <c r="J38" s="16">
        <f>IF(I38="","",I38/52)</f>
        <v/>
      </c>
      <c r="K38" s="15" t="n"/>
      <c r="L38" s="17">
        <f>IF(E38="","",IFERROR(VLOOKUP(E38,'Instructions &amp; Assumptions'!$D$12:$E$13,2,FALSE),""))</f>
        <v/>
      </c>
      <c r="M38" s="16">
        <f>IF(OR(J38="",K38="",L38=""),"",MIN(MAX(0,(J38-K38)*L38),'Instructions &amp; Assumptions'!$B$8))</f>
        <v/>
      </c>
      <c r="N38" s="16">
        <f>IF(OR(M38="",H38=""),"",M38*H38)</f>
        <v/>
      </c>
      <c r="O38" s="16">
        <f>IF(N38="","",N38*'Instructions &amp; Assumptions'!$B$9)</f>
        <v/>
      </c>
      <c r="P38" s="16">
        <f>IF(OR(N38="",O38=""),"",(N38+O38)*'Instructions &amp; Assumptions'!$B$10)</f>
        <v/>
      </c>
      <c r="Q38" s="16">
        <f>IF(N38="","",SUM(N38:P38))</f>
        <v/>
      </c>
      <c r="R38" s="18">
        <f>IF(OR(F38="",G38=""),"",IF(G38&lt;TODAY(),"Completed",IF(F38&lt;=TODAY(),"In Progress","Scheduled")))</f>
        <v/>
      </c>
      <c r="S38" s="5" t="n"/>
      <c r="T38" s="5" t="n"/>
    </row>
    <row r="39">
      <c r="A39" s="12" t="n"/>
      <c r="B39" s="5" t="n"/>
      <c r="C39" s="5" t="n"/>
      <c r="D39" s="12" t="n"/>
      <c r="E39" s="12" t="n"/>
      <c r="F39" s="13" t="n"/>
      <c r="G39" s="19">
        <f>IF(OR(F39="",H39=""),"",F39+H39*7-1)</f>
        <v/>
      </c>
      <c r="H39" s="12" t="n"/>
      <c r="I39" s="15" t="n"/>
      <c r="J39" s="20">
        <f>IF(I39="","",I39/52)</f>
        <v/>
      </c>
      <c r="K39" s="15" t="n"/>
      <c r="L39" s="21">
        <f>IF(E39="","",IFERROR(VLOOKUP(E39,'Instructions &amp; Assumptions'!$D$12:$E$13,2,FALSE),""))</f>
        <v/>
      </c>
      <c r="M39" s="20">
        <f>IF(OR(J39="",K39="",L39=""),"",MIN(MAX(0,(J39-K39)*L39),'Instructions &amp; Assumptions'!$B$8))</f>
        <v/>
      </c>
      <c r="N39" s="20">
        <f>IF(OR(M39="",H39=""),"",M39*H39)</f>
        <v/>
      </c>
      <c r="O39" s="20">
        <f>IF(N39="","",N39*'Instructions &amp; Assumptions'!$B$9)</f>
        <v/>
      </c>
      <c r="P39" s="20">
        <f>IF(OR(N39="",O39=""),"",(N39+O39)*'Instructions &amp; Assumptions'!$B$10)</f>
        <v/>
      </c>
      <c r="Q39" s="20">
        <f>IF(N39="","",SUM(N39:P39))</f>
        <v/>
      </c>
      <c r="R39" s="22">
        <f>IF(OR(F39="",G39=""),"",IF(G39&lt;TODAY(),"Completed",IF(F39&lt;=TODAY(),"In Progress","Scheduled")))</f>
        <v/>
      </c>
      <c r="S39" s="5" t="n"/>
      <c r="T39" s="5" t="n"/>
    </row>
    <row r="40">
      <c r="A40" s="12" t="n"/>
      <c r="B40" s="5" t="n"/>
      <c r="C40" s="5" t="n"/>
      <c r="D40" s="12" t="n"/>
      <c r="E40" s="12" t="n"/>
      <c r="F40" s="13" t="n"/>
      <c r="G40" s="14">
        <f>IF(OR(F40="",H40=""),"",F40+H40*7-1)</f>
        <v/>
      </c>
      <c r="H40" s="12" t="n"/>
      <c r="I40" s="15" t="n"/>
      <c r="J40" s="16">
        <f>IF(I40="","",I40/52)</f>
        <v/>
      </c>
      <c r="K40" s="15" t="n"/>
      <c r="L40" s="17">
        <f>IF(E40="","",IFERROR(VLOOKUP(E40,'Instructions &amp; Assumptions'!$D$12:$E$13,2,FALSE),""))</f>
        <v/>
      </c>
      <c r="M40" s="16">
        <f>IF(OR(J40="",K40="",L40=""),"",MIN(MAX(0,(J40-K40)*L40),'Instructions &amp; Assumptions'!$B$8))</f>
        <v/>
      </c>
      <c r="N40" s="16">
        <f>IF(OR(M40="",H40=""),"",M40*H40)</f>
        <v/>
      </c>
      <c r="O40" s="16">
        <f>IF(N40="","",N40*'Instructions &amp; Assumptions'!$B$9)</f>
        <v/>
      </c>
      <c r="P40" s="16">
        <f>IF(OR(N40="",O40=""),"",(N40+O40)*'Instructions &amp; Assumptions'!$B$10)</f>
        <v/>
      </c>
      <c r="Q40" s="16">
        <f>IF(N40="","",SUM(N40:P40))</f>
        <v/>
      </c>
      <c r="R40" s="18">
        <f>IF(OR(F40="",G40=""),"",IF(G40&lt;TODAY(),"Completed",IF(F40&lt;=TODAY(),"In Progress","Scheduled")))</f>
        <v/>
      </c>
      <c r="S40" s="5" t="n"/>
      <c r="T40" s="5" t="n"/>
    </row>
    <row r="41">
      <c r="A41" s="12" t="n"/>
      <c r="B41" s="5" t="n"/>
      <c r="C41" s="5" t="n"/>
      <c r="D41" s="12" t="n"/>
      <c r="E41" s="12" t="n"/>
      <c r="F41" s="13" t="n"/>
      <c r="G41" s="19">
        <f>IF(OR(F41="",H41=""),"",F41+H41*7-1)</f>
        <v/>
      </c>
      <c r="H41" s="12" t="n"/>
      <c r="I41" s="15" t="n"/>
      <c r="J41" s="20">
        <f>IF(I41="","",I41/52)</f>
        <v/>
      </c>
      <c r="K41" s="15" t="n"/>
      <c r="L41" s="21">
        <f>IF(E41="","",IFERROR(VLOOKUP(E41,'Instructions &amp; Assumptions'!$D$12:$E$13,2,FALSE),""))</f>
        <v/>
      </c>
      <c r="M41" s="20">
        <f>IF(OR(J41="",K41="",L41=""),"",MIN(MAX(0,(J41-K41)*L41),'Instructions &amp; Assumptions'!$B$8))</f>
        <v/>
      </c>
      <c r="N41" s="20">
        <f>IF(OR(M41="",H41=""),"",M41*H41)</f>
        <v/>
      </c>
      <c r="O41" s="20">
        <f>IF(N41="","",N41*'Instructions &amp; Assumptions'!$B$9)</f>
        <v/>
      </c>
      <c r="P41" s="20">
        <f>IF(OR(N41="",O41=""),"",(N41+O41)*'Instructions &amp; Assumptions'!$B$10)</f>
        <v/>
      </c>
      <c r="Q41" s="20">
        <f>IF(N41="","",SUM(N41:P41))</f>
        <v/>
      </c>
      <c r="R41" s="22">
        <f>IF(OR(F41="",G41=""),"",IF(G41&lt;TODAY(),"Completed",IF(F41&lt;=TODAY(),"In Progress","Scheduled")))</f>
        <v/>
      </c>
      <c r="S41" s="5" t="n"/>
      <c r="T41" s="5" t="n"/>
    </row>
    <row r="42">
      <c r="A42" s="12" t="n"/>
      <c r="B42" s="5" t="n"/>
      <c r="C42" s="5" t="n"/>
      <c r="D42" s="12" t="n"/>
      <c r="E42" s="12" t="n"/>
      <c r="F42" s="13" t="n"/>
      <c r="G42" s="14">
        <f>IF(OR(F42="",H42=""),"",F42+H42*7-1)</f>
        <v/>
      </c>
      <c r="H42" s="12" t="n"/>
      <c r="I42" s="15" t="n"/>
      <c r="J42" s="16">
        <f>IF(I42="","",I42/52)</f>
        <v/>
      </c>
      <c r="K42" s="15" t="n"/>
      <c r="L42" s="17">
        <f>IF(E42="","",IFERROR(VLOOKUP(E42,'Instructions &amp; Assumptions'!$D$12:$E$13,2,FALSE),""))</f>
        <v/>
      </c>
      <c r="M42" s="16">
        <f>IF(OR(J42="",K42="",L42=""),"",MIN(MAX(0,(J42-K42)*L42),'Instructions &amp; Assumptions'!$B$8))</f>
        <v/>
      </c>
      <c r="N42" s="16">
        <f>IF(OR(M42="",H42=""),"",M42*H42)</f>
        <v/>
      </c>
      <c r="O42" s="16">
        <f>IF(N42="","",N42*'Instructions &amp; Assumptions'!$B$9)</f>
        <v/>
      </c>
      <c r="P42" s="16">
        <f>IF(OR(N42="",O42=""),"",(N42+O42)*'Instructions &amp; Assumptions'!$B$10)</f>
        <v/>
      </c>
      <c r="Q42" s="16">
        <f>IF(N42="","",SUM(N42:P42))</f>
        <v/>
      </c>
      <c r="R42" s="18">
        <f>IF(OR(F42="",G42=""),"",IF(G42&lt;TODAY(),"Completed",IF(F42&lt;=TODAY(),"In Progress","Scheduled")))</f>
        <v/>
      </c>
      <c r="S42" s="5" t="n"/>
      <c r="T42" s="5" t="n"/>
    </row>
    <row r="43">
      <c r="A43" s="12" t="n"/>
      <c r="B43" s="5" t="n"/>
      <c r="C43" s="5" t="n"/>
      <c r="D43" s="12" t="n"/>
      <c r="E43" s="12" t="n"/>
      <c r="F43" s="13" t="n"/>
      <c r="G43" s="19">
        <f>IF(OR(F43="",H43=""),"",F43+H43*7-1)</f>
        <v/>
      </c>
      <c r="H43" s="12" t="n"/>
      <c r="I43" s="15" t="n"/>
      <c r="J43" s="20">
        <f>IF(I43="","",I43/52)</f>
        <v/>
      </c>
      <c r="K43" s="15" t="n"/>
      <c r="L43" s="21">
        <f>IF(E43="","",IFERROR(VLOOKUP(E43,'Instructions &amp; Assumptions'!$D$12:$E$13,2,FALSE),""))</f>
        <v/>
      </c>
      <c r="M43" s="20">
        <f>IF(OR(J43="",K43="",L43=""),"",MIN(MAX(0,(J43-K43)*L43),'Instructions &amp; Assumptions'!$B$8))</f>
        <v/>
      </c>
      <c r="N43" s="20">
        <f>IF(OR(M43="",H43=""),"",M43*H43)</f>
        <v/>
      </c>
      <c r="O43" s="20">
        <f>IF(N43="","",N43*'Instructions &amp; Assumptions'!$B$9)</f>
        <v/>
      </c>
      <c r="P43" s="20">
        <f>IF(OR(N43="",O43=""),"",(N43+O43)*'Instructions &amp; Assumptions'!$B$10)</f>
        <v/>
      </c>
      <c r="Q43" s="20">
        <f>IF(N43="","",SUM(N43:P43))</f>
        <v/>
      </c>
      <c r="R43" s="22">
        <f>IF(OR(F43="",G43=""),"",IF(G43&lt;TODAY(),"Completed",IF(F43&lt;=TODAY(),"In Progress","Scheduled")))</f>
        <v/>
      </c>
      <c r="S43" s="5" t="n"/>
      <c r="T43" s="5" t="n"/>
    </row>
    <row r="44">
      <c r="A44" s="12" t="n"/>
      <c r="B44" s="5" t="n"/>
      <c r="C44" s="5" t="n"/>
      <c r="D44" s="12" t="n"/>
      <c r="E44" s="12" t="n"/>
      <c r="F44" s="13" t="n"/>
      <c r="G44" s="14">
        <f>IF(OR(F44="",H44=""),"",F44+H44*7-1)</f>
        <v/>
      </c>
      <c r="H44" s="12" t="n"/>
      <c r="I44" s="15" t="n"/>
      <c r="J44" s="16">
        <f>IF(I44="","",I44/52)</f>
        <v/>
      </c>
      <c r="K44" s="15" t="n"/>
      <c r="L44" s="17">
        <f>IF(E44="","",IFERROR(VLOOKUP(E44,'Instructions &amp; Assumptions'!$D$12:$E$13,2,FALSE),""))</f>
        <v/>
      </c>
      <c r="M44" s="16">
        <f>IF(OR(J44="",K44="",L44=""),"",MIN(MAX(0,(J44-K44)*L44),'Instructions &amp; Assumptions'!$B$8))</f>
        <v/>
      </c>
      <c r="N44" s="16">
        <f>IF(OR(M44="",H44=""),"",M44*H44)</f>
        <v/>
      </c>
      <c r="O44" s="16">
        <f>IF(N44="","",N44*'Instructions &amp; Assumptions'!$B$9)</f>
        <v/>
      </c>
      <c r="P44" s="16">
        <f>IF(OR(N44="",O44=""),"",(N44+O44)*'Instructions &amp; Assumptions'!$B$10)</f>
        <v/>
      </c>
      <c r="Q44" s="16">
        <f>IF(N44="","",SUM(N44:P44))</f>
        <v/>
      </c>
      <c r="R44" s="18">
        <f>IF(OR(F44="",G44=""),"",IF(G44&lt;TODAY(),"Completed",IF(F44&lt;=TODAY(),"In Progress","Scheduled")))</f>
        <v/>
      </c>
      <c r="S44" s="5" t="n"/>
      <c r="T44" s="5" t="n"/>
    </row>
    <row r="45">
      <c r="A45" s="12" t="n"/>
      <c r="B45" s="5" t="n"/>
      <c r="C45" s="5" t="n"/>
      <c r="D45" s="12" t="n"/>
      <c r="E45" s="12" t="n"/>
      <c r="F45" s="13" t="n"/>
      <c r="G45" s="19">
        <f>IF(OR(F45="",H45=""),"",F45+H45*7-1)</f>
        <v/>
      </c>
      <c r="H45" s="12" t="n"/>
      <c r="I45" s="15" t="n"/>
      <c r="J45" s="20">
        <f>IF(I45="","",I45/52)</f>
        <v/>
      </c>
      <c r="K45" s="15" t="n"/>
      <c r="L45" s="21">
        <f>IF(E45="","",IFERROR(VLOOKUP(E45,'Instructions &amp; Assumptions'!$D$12:$E$13,2,FALSE),""))</f>
        <v/>
      </c>
      <c r="M45" s="20">
        <f>IF(OR(J45="",K45="",L45=""),"",MIN(MAX(0,(J45-K45)*L45),'Instructions &amp; Assumptions'!$B$8))</f>
        <v/>
      </c>
      <c r="N45" s="20">
        <f>IF(OR(M45="",H45=""),"",M45*H45)</f>
        <v/>
      </c>
      <c r="O45" s="20">
        <f>IF(N45="","",N45*'Instructions &amp; Assumptions'!$B$9)</f>
        <v/>
      </c>
      <c r="P45" s="20">
        <f>IF(OR(N45="",O45=""),"",(N45+O45)*'Instructions &amp; Assumptions'!$B$10)</f>
        <v/>
      </c>
      <c r="Q45" s="20">
        <f>IF(N45="","",SUM(N45:P45))</f>
        <v/>
      </c>
      <c r="R45" s="22">
        <f>IF(OR(F45="",G45=""),"",IF(G45&lt;TODAY(),"Completed",IF(F45&lt;=TODAY(),"In Progress","Scheduled")))</f>
        <v/>
      </c>
      <c r="S45" s="5" t="n"/>
      <c r="T45" s="5" t="n"/>
    </row>
    <row r="46">
      <c r="A46" s="12" t="n"/>
      <c r="B46" s="5" t="n"/>
      <c r="C46" s="5" t="n"/>
      <c r="D46" s="12" t="n"/>
      <c r="E46" s="12" t="n"/>
      <c r="F46" s="13" t="n"/>
      <c r="G46" s="14">
        <f>IF(OR(F46="",H46=""),"",F46+H46*7-1)</f>
        <v/>
      </c>
      <c r="H46" s="12" t="n"/>
      <c r="I46" s="15" t="n"/>
      <c r="J46" s="16">
        <f>IF(I46="","",I46/52)</f>
        <v/>
      </c>
      <c r="K46" s="15" t="n"/>
      <c r="L46" s="17">
        <f>IF(E46="","",IFERROR(VLOOKUP(E46,'Instructions &amp; Assumptions'!$D$12:$E$13,2,FALSE),""))</f>
        <v/>
      </c>
      <c r="M46" s="16">
        <f>IF(OR(J46="",K46="",L46=""),"",MIN(MAX(0,(J46-K46)*L46),'Instructions &amp; Assumptions'!$B$8))</f>
        <v/>
      </c>
      <c r="N46" s="16">
        <f>IF(OR(M46="",H46=""),"",M46*H46)</f>
        <v/>
      </c>
      <c r="O46" s="16">
        <f>IF(N46="","",N46*'Instructions &amp; Assumptions'!$B$9)</f>
        <v/>
      </c>
      <c r="P46" s="16">
        <f>IF(OR(N46="",O46=""),"",(N46+O46)*'Instructions &amp; Assumptions'!$B$10)</f>
        <v/>
      </c>
      <c r="Q46" s="16">
        <f>IF(N46="","",SUM(N46:P46))</f>
        <v/>
      </c>
      <c r="R46" s="18">
        <f>IF(OR(F46="",G46=""),"",IF(G46&lt;TODAY(),"Completed",IF(F46&lt;=TODAY(),"In Progress","Scheduled")))</f>
        <v/>
      </c>
      <c r="S46" s="5" t="n"/>
      <c r="T46" s="5" t="n"/>
    </row>
    <row r="47">
      <c r="A47" s="12" t="n"/>
      <c r="B47" s="5" t="n"/>
      <c r="C47" s="5" t="n"/>
      <c r="D47" s="12" t="n"/>
      <c r="E47" s="12" t="n"/>
      <c r="F47" s="13" t="n"/>
      <c r="G47" s="19">
        <f>IF(OR(F47="",H47=""),"",F47+H47*7-1)</f>
        <v/>
      </c>
      <c r="H47" s="12" t="n"/>
      <c r="I47" s="15" t="n"/>
      <c r="J47" s="20">
        <f>IF(I47="","",I47/52)</f>
        <v/>
      </c>
      <c r="K47" s="15" t="n"/>
      <c r="L47" s="21">
        <f>IF(E47="","",IFERROR(VLOOKUP(E47,'Instructions &amp; Assumptions'!$D$12:$E$13,2,FALSE),""))</f>
        <v/>
      </c>
      <c r="M47" s="20">
        <f>IF(OR(J47="",K47="",L47=""),"",MIN(MAX(0,(J47-K47)*L47),'Instructions &amp; Assumptions'!$B$8))</f>
        <v/>
      </c>
      <c r="N47" s="20">
        <f>IF(OR(M47="",H47=""),"",M47*H47)</f>
        <v/>
      </c>
      <c r="O47" s="20">
        <f>IF(N47="","",N47*'Instructions &amp; Assumptions'!$B$9)</f>
        <v/>
      </c>
      <c r="P47" s="20">
        <f>IF(OR(N47="",O47=""),"",(N47+O47)*'Instructions &amp; Assumptions'!$B$10)</f>
        <v/>
      </c>
      <c r="Q47" s="20">
        <f>IF(N47="","",SUM(N47:P47))</f>
        <v/>
      </c>
      <c r="R47" s="22">
        <f>IF(OR(F47="",G47=""),"",IF(G47&lt;TODAY(),"Completed",IF(F47&lt;=TODAY(),"In Progress","Scheduled")))</f>
        <v/>
      </c>
      <c r="S47" s="5" t="n"/>
      <c r="T47" s="5" t="n"/>
    </row>
    <row r="48">
      <c r="A48" s="12" t="n"/>
      <c r="B48" s="5" t="n"/>
      <c r="C48" s="5" t="n"/>
      <c r="D48" s="12" t="n"/>
      <c r="E48" s="12" t="n"/>
      <c r="F48" s="13" t="n"/>
      <c r="G48" s="14">
        <f>IF(OR(F48="",H48=""),"",F48+H48*7-1)</f>
        <v/>
      </c>
      <c r="H48" s="12" t="n"/>
      <c r="I48" s="15" t="n"/>
      <c r="J48" s="16">
        <f>IF(I48="","",I48/52)</f>
        <v/>
      </c>
      <c r="K48" s="15" t="n"/>
      <c r="L48" s="17">
        <f>IF(E48="","",IFERROR(VLOOKUP(E48,'Instructions &amp; Assumptions'!$D$12:$E$13,2,FALSE),""))</f>
        <v/>
      </c>
      <c r="M48" s="16">
        <f>IF(OR(J48="",K48="",L48=""),"",MIN(MAX(0,(J48-K48)*L48),'Instructions &amp; Assumptions'!$B$8))</f>
        <v/>
      </c>
      <c r="N48" s="16">
        <f>IF(OR(M48="",H48=""),"",M48*H48)</f>
        <v/>
      </c>
      <c r="O48" s="16">
        <f>IF(N48="","",N48*'Instructions &amp; Assumptions'!$B$9)</f>
        <v/>
      </c>
      <c r="P48" s="16">
        <f>IF(OR(N48="",O48=""),"",(N48+O48)*'Instructions &amp; Assumptions'!$B$10)</f>
        <v/>
      </c>
      <c r="Q48" s="16">
        <f>IF(N48="","",SUM(N48:P48))</f>
        <v/>
      </c>
      <c r="R48" s="18">
        <f>IF(OR(F48="",G48=""),"",IF(G48&lt;TODAY(),"Completed",IF(F48&lt;=TODAY(),"In Progress","Scheduled")))</f>
        <v/>
      </c>
      <c r="S48" s="5" t="n"/>
      <c r="T48" s="5" t="n"/>
    </row>
    <row r="49">
      <c r="A49" s="12" t="n"/>
      <c r="B49" s="5" t="n"/>
      <c r="C49" s="5" t="n"/>
      <c r="D49" s="12" t="n"/>
      <c r="E49" s="12" t="n"/>
      <c r="F49" s="13" t="n"/>
      <c r="G49" s="19">
        <f>IF(OR(F49="",H49=""),"",F49+H49*7-1)</f>
        <v/>
      </c>
      <c r="H49" s="12" t="n"/>
      <c r="I49" s="15" t="n"/>
      <c r="J49" s="20">
        <f>IF(I49="","",I49/52)</f>
        <v/>
      </c>
      <c r="K49" s="15" t="n"/>
      <c r="L49" s="21">
        <f>IF(E49="","",IFERROR(VLOOKUP(E49,'Instructions &amp; Assumptions'!$D$12:$E$13,2,FALSE),""))</f>
        <v/>
      </c>
      <c r="M49" s="20">
        <f>IF(OR(J49="",K49="",L49=""),"",MIN(MAX(0,(J49-K49)*L49),'Instructions &amp; Assumptions'!$B$8))</f>
        <v/>
      </c>
      <c r="N49" s="20">
        <f>IF(OR(M49="",H49=""),"",M49*H49)</f>
        <v/>
      </c>
      <c r="O49" s="20">
        <f>IF(N49="","",N49*'Instructions &amp; Assumptions'!$B$9)</f>
        <v/>
      </c>
      <c r="P49" s="20">
        <f>IF(OR(N49="",O49=""),"",(N49+O49)*'Instructions &amp; Assumptions'!$B$10)</f>
        <v/>
      </c>
      <c r="Q49" s="20">
        <f>IF(N49="","",SUM(N49:P49))</f>
        <v/>
      </c>
      <c r="R49" s="22">
        <f>IF(OR(F49="",G49=""),"",IF(G49&lt;TODAY(),"Completed",IF(F49&lt;=TODAY(),"In Progress","Scheduled")))</f>
        <v/>
      </c>
      <c r="S49" s="5" t="n"/>
      <c r="T49" s="5" t="n"/>
    </row>
    <row r="50">
      <c r="A50" s="12" t="n"/>
      <c r="B50" s="5" t="n"/>
      <c r="C50" s="5" t="n"/>
      <c r="D50" s="12" t="n"/>
      <c r="E50" s="12" t="n"/>
      <c r="F50" s="13" t="n"/>
      <c r="G50" s="14">
        <f>IF(OR(F50="",H50=""),"",F50+H50*7-1)</f>
        <v/>
      </c>
      <c r="H50" s="12" t="n"/>
      <c r="I50" s="15" t="n"/>
      <c r="J50" s="16">
        <f>IF(I50="","",I50/52)</f>
        <v/>
      </c>
      <c r="K50" s="15" t="n"/>
      <c r="L50" s="17">
        <f>IF(E50="","",IFERROR(VLOOKUP(E50,'Instructions &amp; Assumptions'!$D$12:$E$13,2,FALSE),""))</f>
        <v/>
      </c>
      <c r="M50" s="16">
        <f>IF(OR(J50="",K50="",L50=""),"",MIN(MAX(0,(J50-K50)*L50),'Instructions &amp; Assumptions'!$B$8))</f>
        <v/>
      </c>
      <c r="N50" s="16">
        <f>IF(OR(M50="",H50=""),"",M50*H50)</f>
        <v/>
      </c>
      <c r="O50" s="16">
        <f>IF(N50="","",N50*'Instructions &amp; Assumptions'!$B$9)</f>
        <v/>
      </c>
      <c r="P50" s="16">
        <f>IF(OR(N50="",O50=""),"",(N50+O50)*'Instructions &amp; Assumptions'!$B$10)</f>
        <v/>
      </c>
      <c r="Q50" s="16">
        <f>IF(N50="","",SUM(N50:P50))</f>
        <v/>
      </c>
      <c r="R50" s="18">
        <f>IF(OR(F50="",G50=""),"",IF(G50&lt;TODAY(),"Completed",IF(F50&lt;=TODAY(),"In Progress","Scheduled")))</f>
        <v/>
      </c>
      <c r="S50" s="5" t="n"/>
      <c r="T50" s="5" t="n"/>
    </row>
    <row r="51">
      <c r="A51" s="12" t="n"/>
      <c r="B51" s="5" t="n"/>
      <c r="C51" s="5" t="n"/>
      <c r="D51" s="12" t="n"/>
      <c r="E51" s="12" t="n"/>
      <c r="F51" s="13" t="n"/>
      <c r="G51" s="19">
        <f>IF(OR(F51="",H51=""),"",F51+H51*7-1)</f>
        <v/>
      </c>
      <c r="H51" s="12" t="n"/>
      <c r="I51" s="15" t="n"/>
      <c r="J51" s="20">
        <f>IF(I51="","",I51/52)</f>
        <v/>
      </c>
      <c r="K51" s="15" t="n"/>
      <c r="L51" s="21">
        <f>IF(E51="","",IFERROR(VLOOKUP(E51,'Instructions &amp; Assumptions'!$D$12:$E$13,2,FALSE),""))</f>
        <v/>
      </c>
      <c r="M51" s="20">
        <f>IF(OR(J51="",K51="",L51=""),"",MIN(MAX(0,(J51-K51)*L51),'Instructions &amp; Assumptions'!$B$8))</f>
        <v/>
      </c>
      <c r="N51" s="20">
        <f>IF(OR(M51="",H51=""),"",M51*H51)</f>
        <v/>
      </c>
      <c r="O51" s="20">
        <f>IF(N51="","",N51*'Instructions &amp; Assumptions'!$B$9)</f>
        <v/>
      </c>
      <c r="P51" s="20">
        <f>IF(OR(N51="",O51=""),"",(N51+O51)*'Instructions &amp; Assumptions'!$B$10)</f>
        <v/>
      </c>
      <c r="Q51" s="20">
        <f>IF(N51="","",SUM(N51:P51))</f>
        <v/>
      </c>
      <c r="R51" s="22">
        <f>IF(OR(F51="",G51=""),"",IF(G51&lt;TODAY(),"Completed",IF(F51&lt;=TODAY(),"In Progress","Scheduled")))</f>
        <v/>
      </c>
      <c r="S51" s="5" t="n"/>
      <c r="T51" s="5" t="n"/>
    </row>
    <row r="52">
      <c r="A52" s="12" t="n"/>
      <c r="B52" s="5" t="n"/>
      <c r="C52" s="5" t="n"/>
      <c r="D52" s="12" t="n"/>
      <c r="E52" s="12" t="n"/>
      <c r="F52" s="13" t="n"/>
      <c r="G52" s="14">
        <f>IF(OR(F52="",H52=""),"",F52+H52*7-1)</f>
        <v/>
      </c>
      <c r="H52" s="12" t="n"/>
      <c r="I52" s="15" t="n"/>
      <c r="J52" s="16">
        <f>IF(I52="","",I52/52)</f>
        <v/>
      </c>
      <c r="K52" s="15" t="n"/>
      <c r="L52" s="17">
        <f>IF(E52="","",IFERROR(VLOOKUP(E52,'Instructions &amp; Assumptions'!$D$12:$E$13,2,FALSE),""))</f>
        <v/>
      </c>
      <c r="M52" s="16">
        <f>IF(OR(J52="",K52="",L52=""),"",MIN(MAX(0,(J52-K52)*L52),'Instructions &amp; Assumptions'!$B$8))</f>
        <v/>
      </c>
      <c r="N52" s="16">
        <f>IF(OR(M52="",H52=""),"",M52*H52)</f>
        <v/>
      </c>
      <c r="O52" s="16">
        <f>IF(N52="","",N52*'Instructions &amp; Assumptions'!$B$9)</f>
        <v/>
      </c>
      <c r="P52" s="16">
        <f>IF(OR(N52="",O52=""),"",(N52+O52)*'Instructions &amp; Assumptions'!$B$10)</f>
        <v/>
      </c>
      <c r="Q52" s="16">
        <f>IF(N52="","",SUM(N52:P52))</f>
        <v/>
      </c>
      <c r="R52" s="18">
        <f>IF(OR(F52="",G52=""),"",IF(G52&lt;TODAY(),"Completed",IF(F52&lt;=TODAY(),"In Progress","Scheduled")))</f>
        <v/>
      </c>
      <c r="S52" s="5" t="n"/>
      <c r="T52" s="5" t="n"/>
    </row>
    <row r="53">
      <c r="A53" s="12" t="n"/>
      <c r="B53" s="5" t="n"/>
      <c r="C53" s="5" t="n"/>
      <c r="D53" s="12" t="n"/>
      <c r="E53" s="12" t="n"/>
      <c r="F53" s="13" t="n"/>
      <c r="G53" s="19">
        <f>IF(OR(F53="",H53=""),"",F53+H53*7-1)</f>
        <v/>
      </c>
      <c r="H53" s="12" t="n"/>
      <c r="I53" s="15" t="n"/>
      <c r="J53" s="20">
        <f>IF(I53="","",I53/52)</f>
        <v/>
      </c>
      <c r="K53" s="15" t="n"/>
      <c r="L53" s="21">
        <f>IF(E53="","",IFERROR(VLOOKUP(E53,'Instructions &amp; Assumptions'!$D$12:$E$13,2,FALSE),""))</f>
        <v/>
      </c>
      <c r="M53" s="20">
        <f>IF(OR(J53="",K53="",L53=""),"",MIN(MAX(0,(J53-K53)*L53),'Instructions &amp; Assumptions'!$B$8))</f>
        <v/>
      </c>
      <c r="N53" s="20">
        <f>IF(OR(M53="",H53=""),"",M53*H53)</f>
        <v/>
      </c>
      <c r="O53" s="20">
        <f>IF(N53="","",N53*'Instructions &amp; Assumptions'!$B$9)</f>
        <v/>
      </c>
      <c r="P53" s="20">
        <f>IF(OR(N53="",O53=""),"",(N53+O53)*'Instructions &amp; Assumptions'!$B$10)</f>
        <v/>
      </c>
      <c r="Q53" s="20">
        <f>IF(N53="","",SUM(N53:P53))</f>
        <v/>
      </c>
      <c r="R53" s="22">
        <f>IF(OR(F53="",G53=""),"",IF(G53&lt;TODAY(),"Completed",IF(F53&lt;=TODAY(),"In Progress","Scheduled")))</f>
        <v/>
      </c>
      <c r="S53" s="5" t="n"/>
      <c r="T53" s="5" t="n"/>
    </row>
    <row r="54">
      <c r="A54" s="12" t="n"/>
      <c r="B54" s="5" t="n"/>
      <c r="C54" s="5" t="n"/>
      <c r="D54" s="12" t="n"/>
      <c r="E54" s="12" t="n"/>
      <c r="F54" s="13" t="n"/>
      <c r="G54" s="14">
        <f>IF(OR(F54="",H54=""),"",F54+H54*7-1)</f>
        <v/>
      </c>
      <c r="H54" s="12" t="n"/>
      <c r="I54" s="15" t="n"/>
      <c r="J54" s="16">
        <f>IF(I54="","",I54/52)</f>
        <v/>
      </c>
      <c r="K54" s="15" t="n"/>
      <c r="L54" s="17">
        <f>IF(E54="","",IFERROR(VLOOKUP(E54,'Instructions &amp; Assumptions'!$D$12:$E$13,2,FALSE),""))</f>
        <v/>
      </c>
      <c r="M54" s="16">
        <f>IF(OR(J54="",K54="",L54=""),"",MIN(MAX(0,(J54-K54)*L54),'Instructions &amp; Assumptions'!$B$8))</f>
        <v/>
      </c>
      <c r="N54" s="16">
        <f>IF(OR(M54="",H54=""),"",M54*H54)</f>
        <v/>
      </c>
      <c r="O54" s="16">
        <f>IF(N54="","",N54*'Instructions &amp; Assumptions'!$B$9)</f>
        <v/>
      </c>
      <c r="P54" s="16">
        <f>IF(OR(N54="",O54=""),"",(N54+O54)*'Instructions &amp; Assumptions'!$B$10)</f>
        <v/>
      </c>
      <c r="Q54" s="16">
        <f>IF(N54="","",SUM(N54:P54))</f>
        <v/>
      </c>
      <c r="R54" s="18">
        <f>IF(OR(F54="",G54=""),"",IF(G54&lt;TODAY(),"Completed",IF(F54&lt;=TODAY(),"In Progress","Scheduled")))</f>
        <v/>
      </c>
      <c r="S54" s="5" t="n"/>
      <c r="T54" s="5" t="n"/>
    </row>
    <row r="55">
      <c r="A55" s="12" t="n"/>
      <c r="B55" s="5" t="n"/>
      <c r="C55" s="5" t="n"/>
      <c r="D55" s="12" t="n"/>
      <c r="E55" s="12" t="n"/>
      <c r="F55" s="13" t="n"/>
      <c r="G55" s="19">
        <f>IF(OR(F55="",H55=""),"",F55+H55*7-1)</f>
        <v/>
      </c>
      <c r="H55" s="12" t="n"/>
      <c r="I55" s="15" t="n"/>
      <c r="J55" s="20">
        <f>IF(I55="","",I55/52)</f>
        <v/>
      </c>
      <c r="K55" s="15" t="n"/>
      <c r="L55" s="21">
        <f>IF(E55="","",IFERROR(VLOOKUP(E55,'Instructions &amp; Assumptions'!$D$12:$E$13,2,FALSE),""))</f>
        <v/>
      </c>
      <c r="M55" s="20">
        <f>IF(OR(J55="",K55="",L55=""),"",MIN(MAX(0,(J55-K55)*L55),'Instructions &amp; Assumptions'!$B$8))</f>
        <v/>
      </c>
      <c r="N55" s="20">
        <f>IF(OR(M55="",H55=""),"",M55*H55)</f>
        <v/>
      </c>
      <c r="O55" s="20">
        <f>IF(N55="","",N55*'Instructions &amp; Assumptions'!$B$9)</f>
        <v/>
      </c>
      <c r="P55" s="20">
        <f>IF(OR(N55="",O55=""),"",(N55+O55)*'Instructions &amp; Assumptions'!$B$10)</f>
        <v/>
      </c>
      <c r="Q55" s="20">
        <f>IF(N55="","",SUM(N55:P55))</f>
        <v/>
      </c>
      <c r="R55" s="22">
        <f>IF(OR(F55="",G55=""),"",IF(G55&lt;TODAY(),"Completed",IF(F55&lt;=TODAY(),"In Progress","Scheduled")))</f>
        <v/>
      </c>
      <c r="S55" s="5" t="n"/>
      <c r="T55" s="5" t="n"/>
    </row>
    <row r="56">
      <c r="A56" s="12" t="n"/>
      <c r="B56" s="5" t="n"/>
      <c r="C56" s="5" t="n"/>
      <c r="D56" s="12" t="n"/>
      <c r="E56" s="12" t="n"/>
      <c r="F56" s="13" t="n"/>
      <c r="G56" s="14">
        <f>IF(OR(F56="",H56=""),"",F56+H56*7-1)</f>
        <v/>
      </c>
      <c r="H56" s="12" t="n"/>
      <c r="I56" s="15" t="n"/>
      <c r="J56" s="16">
        <f>IF(I56="","",I56/52)</f>
        <v/>
      </c>
      <c r="K56" s="15" t="n"/>
      <c r="L56" s="17">
        <f>IF(E56="","",IFERROR(VLOOKUP(E56,'Instructions &amp; Assumptions'!$D$12:$E$13,2,FALSE),""))</f>
        <v/>
      </c>
      <c r="M56" s="16">
        <f>IF(OR(J56="",K56="",L56=""),"",MIN(MAX(0,(J56-K56)*L56),'Instructions &amp; Assumptions'!$B$8))</f>
        <v/>
      </c>
      <c r="N56" s="16">
        <f>IF(OR(M56="",H56=""),"",M56*H56)</f>
        <v/>
      </c>
      <c r="O56" s="16">
        <f>IF(N56="","",N56*'Instructions &amp; Assumptions'!$B$9)</f>
        <v/>
      </c>
      <c r="P56" s="16">
        <f>IF(OR(N56="",O56=""),"",(N56+O56)*'Instructions &amp; Assumptions'!$B$10)</f>
        <v/>
      </c>
      <c r="Q56" s="16">
        <f>IF(N56="","",SUM(N56:P56))</f>
        <v/>
      </c>
      <c r="R56" s="18">
        <f>IF(OR(F56="",G56=""),"",IF(G56&lt;TODAY(),"Completed",IF(F56&lt;=TODAY(),"In Progress","Scheduled")))</f>
        <v/>
      </c>
      <c r="S56" s="5" t="n"/>
      <c r="T56" s="5" t="n"/>
    </row>
    <row r="57">
      <c r="A57" s="12" t="n"/>
      <c r="B57" s="5" t="n"/>
      <c r="C57" s="5" t="n"/>
      <c r="D57" s="12" t="n"/>
      <c r="E57" s="12" t="n"/>
      <c r="F57" s="13" t="n"/>
      <c r="G57" s="19">
        <f>IF(OR(F57="",H57=""),"",F57+H57*7-1)</f>
        <v/>
      </c>
      <c r="H57" s="12" t="n"/>
      <c r="I57" s="15" t="n"/>
      <c r="J57" s="20">
        <f>IF(I57="","",I57/52)</f>
        <v/>
      </c>
      <c r="K57" s="15" t="n"/>
      <c r="L57" s="21">
        <f>IF(E57="","",IFERROR(VLOOKUP(E57,'Instructions &amp; Assumptions'!$D$12:$E$13,2,FALSE),""))</f>
        <v/>
      </c>
      <c r="M57" s="20">
        <f>IF(OR(J57="",K57="",L57=""),"",MIN(MAX(0,(J57-K57)*L57),'Instructions &amp; Assumptions'!$B$8))</f>
        <v/>
      </c>
      <c r="N57" s="20">
        <f>IF(OR(M57="",H57=""),"",M57*H57)</f>
        <v/>
      </c>
      <c r="O57" s="20">
        <f>IF(N57="","",N57*'Instructions &amp; Assumptions'!$B$9)</f>
        <v/>
      </c>
      <c r="P57" s="20">
        <f>IF(OR(N57="",O57=""),"",(N57+O57)*'Instructions &amp; Assumptions'!$B$10)</f>
        <v/>
      </c>
      <c r="Q57" s="20">
        <f>IF(N57="","",SUM(N57:P57))</f>
        <v/>
      </c>
      <c r="R57" s="22">
        <f>IF(OR(F57="",G57=""),"",IF(G57&lt;TODAY(),"Completed",IF(F57&lt;=TODAY(),"In Progress","Scheduled")))</f>
        <v/>
      </c>
      <c r="S57" s="5" t="n"/>
      <c r="T57" s="5" t="n"/>
    </row>
    <row r="58">
      <c r="A58" s="12" t="n"/>
      <c r="B58" s="5" t="n"/>
      <c r="C58" s="5" t="n"/>
      <c r="D58" s="12" t="n"/>
      <c r="E58" s="12" t="n"/>
      <c r="F58" s="13" t="n"/>
      <c r="G58" s="14">
        <f>IF(OR(F58="",H58=""),"",F58+H58*7-1)</f>
        <v/>
      </c>
      <c r="H58" s="12" t="n"/>
      <c r="I58" s="15" t="n"/>
      <c r="J58" s="16">
        <f>IF(I58="","",I58/52)</f>
        <v/>
      </c>
      <c r="K58" s="15" t="n"/>
      <c r="L58" s="17">
        <f>IF(E58="","",IFERROR(VLOOKUP(E58,'Instructions &amp; Assumptions'!$D$12:$E$13,2,FALSE),""))</f>
        <v/>
      </c>
      <c r="M58" s="16">
        <f>IF(OR(J58="",K58="",L58=""),"",MIN(MAX(0,(J58-K58)*L58),'Instructions &amp; Assumptions'!$B$8))</f>
        <v/>
      </c>
      <c r="N58" s="16">
        <f>IF(OR(M58="",H58=""),"",M58*H58)</f>
        <v/>
      </c>
      <c r="O58" s="16">
        <f>IF(N58="","",N58*'Instructions &amp; Assumptions'!$B$9)</f>
        <v/>
      </c>
      <c r="P58" s="16">
        <f>IF(OR(N58="",O58=""),"",(N58+O58)*'Instructions &amp; Assumptions'!$B$10)</f>
        <v/>
      </c>
      <c r="Q58" s="16">
        <f>IF(N58="","",SUM(N58:P58))</f>
        <v/>
      </c>
      <c r="R58" s="18">
        <f>IF(OR(F58="",G58=""),"",IF(G58&lt;TODAY(),"Completed",IF(F58&lt;=TODAY(),"In Progress","Scheduled")))</f>
        <v/>
      </c>
      <c r="S58" s="5" t="n"/>
      <c r="T58" s="5" t="n"/>
    </row>
    <row r="59">
      <c r="A59" s="12" t="n"/>
      <c r="B59" s="5" t="n"/>
      <c r="C59" s="5" t="n"/>
      <c r="D59" s="12" t="n"/>
      <c r="E59" s="12" t="n"/>
      <c r="F59" s="13" t="n"/>
      <c r="G59" s="19">
        <f>IF(OR(F59="",H59=""),"",F59+H59*7-1)</f>
        <v/>
      </c>
      <c r="H59" s="12" t="n"/>
      <c r="I59" s="15" t="n"/>
      <c r="J59" s="20">
        <f>IF(I59="","",I59/52)</f>
        <v/>
      </c>
      <c r="K59" s="15" t="n"/>
      <c r="L59" s="21">
        <f>IF(E59="","",IFERROR(VLOOKUP(E59,'Instructions &amp; Assumptions'!$D$12:$E$13,2,FALSE),""))</f>
        <v/>
      </c>
      <c r="M59" s="20">
        <f>IF(OR(J59="",K59="",L59=""),"",MIN(MAX(0,(J59-K59)*L59),'Instructions &amp; Assumptions'!$B$8))</f>
        <v/>
      </c>
      <c r="N59" s="20">
        <f>IF(OR(M59="",H59=""),"",M59*H59)</f>
        <v/>
      </c>
      <c r="O59" s="20">
        <f>IF(N59="","",N59*'Instructions &amp; Assumptions'!$B$9)</f>
        <v/>
      </c>
      <c r="P59" s="20">
        <f>IF(OR(N59="",O59=""),"",(N59+O59)*'Instructions &amp; Assumptions'!$B$10)</f>
        <v/>
      </c>
      <c r="Q59" s="20">
        <f>IF(N59="","",SUM(N59:P59))</f>
        <v/>
      </c>
      <c r="R59" s="22">
        <f>IF(OR(F59="",G59=""),"",IF(G59&lt;TODAY(),"Completed",IF(F59&lt;=TODAY(),"In Progress","Scheduled")))</f>
        <v/>
      </c>
      <c r="S59" s="5" t="n"/>
      <c r="T59" s="5" t="n"/>
    </row>
    <row r="60">
      <c r="A60" s="12" t="n"/>
      <c r="B60" s="5" t="n"/>
      <c r="C60" s="5" t="n"/>
      <c r="D60" s="12" t="n"/>
      <c r="E60" s="12" t="n"/>
      <c r="F60" s="13" t="n"/>
      <c r="G60" s="14">
        <f>IF(OR(F60="",H60=""),"",F60+H60*7-1)</f>
        <v/>
      </c>
      <c r="H60" s="12" t="n"/>
      <c r="I60" s="15" t="n"/>
      <c r="J60" s="16">
        <f>IF(I60="","",I60/52)</f>
        <v/>
      </c>
      <c r="K60" s="15" t="n"/>
      <c r="L60" s="17">
        <f>IF(E60="","",IFERROR(VLOOKUP(E60,'Instructions &amp; Assumptions'!$D$12:$E$13,2,FALSE),""))</f>
        <v/>
      </c>
      <c r="M60" s="16">
        <f>IF(OR(J60="",K60="",L60=""),"",MIN(MAX(0,(J60-K60)*L60),'Instructions &amp; Assumptions'!$B$8))</f>
        <v/>
      </c>
      <c r="N60" s="16">
        <f>IF(OR(M60="",H60=""),"",M60*H60)</f>
        <v/>
      </c>
      <c r="O60" s="16">
        <f>IF(N60="","",N60*'Instructions &amp; Assumptions'!$B$9)</f>
        <v/>
      </c>
      <c r="P60" s="16">
        <f>IF(OR(N60="",O60=""),"",(N60+O60)*'Instructions &amp; Assumptions'!$B$10)</f>
        <v/>
      </c>
      <c r="Q60" s="16">
        <f>IF(N60="","",SUM(N60:P60))</f>
        <v/>
      </c>
      <c r="R60" s="18">
        <f>IF(OR(F60="",G60=""),"",IF(G60&lt;TODAY(),"Completed",IF(F60&lt;=TODAY(),"In Progress","Scheduled")))</f>
        <v/>
      </c>
      <c r="S60" s="5" t="n"/>
      <c r="T60" s="5" t="n"/>
    </row>
    <row r="61">
      <c r="A61" s="12" t="n"/>
      <c r="B61" s="5" t="n"/>
      <c r="C61" s="5" t="n"/>
      <c r="D61" s="12" t="n"/>
      <c r="E61" s="12" t="n"/>
      <c r="F61" s="13" t="n"/>
      <c r="G61" s="19">
        <f>IF(OR(F61="",H61=""),"",F61+H61*7-1)</f>
        <v/>
      </c>
      <c r="H61" s="12" t="n"/>
      <c r="I61" s="15" t="n"/>
      <c r="J61" s="20">
        <f>IF(I61="","",I61/52)</f>
        <v/>
      </c>
      <c r="K61" s="15" t="n"/>
      <c r="L61" s="21">
        <f>IF(E61="","",IFERROR(VLOOKUP(E61,'Instructions &amp; Assumptions'!$D$12:$E$13,2,FALSE),""))</f>
        <v/>
      </c>
      <c r="M61" s="20">
        <f>IF(OR(J61="",K61="",L61=""),"",MIN(MAX(0,(J61-K61)*L61),'Instructions &amp; Assumptions'!$B$8))</f>
        <v/>
      </c>
      <c r="N61" s="20">
        <f>IF(OR(M61="",H61=""),"",M61*H61)</f>
        <v/>
      </c>
      <c r="O61" s="20">
        <f>IF(N61="","",N61*'Instructions &amp; Assumptions'!$B$9)</f>
        <v/>
      </c>
      <c r="P61" s="20">
        <f>IF(OR(N61="",O61=""),"",(N61+O61)*'Instructions &amp; Assumptions'!$B$10)</f>
        <v/>
      </c>
      <c r="Q61" s="20">
        <f>IF(N61="","",SUM(N61:P61))</f>
        <v/>
      </c>
      <c r="R61" s="22">
        <f>IF(OR(F61="",G61=""),"",IF(G61&lt;TODAY(),"Completed",IF(F61&lt;=TODAY(),"In Progress","Scheduled")))</f>
        <v/>
      </c>
      <c r="S61" s="5" t="n"/>
      <c r="T61" s="5" t="n"/>
    </row>
    <row r="62">
      <c r="A62" s="12" t="n"/>
      <c r="B62" s="5" t="n"/>
      <c r="C62" s="5" t="n"/>
      <c r="D62" s="12" t="n"/>
      <c r="E62" s="12" t="n"/>
      <c r="F62" s="13" t="n"/>
      <c r="G62" s="14">
        <f>IF(OR(F62="",H62=""),"",F62+H62*7-1)</f>
        <v/>
      </c>
      <c r="H62" s="12" t="n"/>
      <c r="I62" s="15" t="n"/>
      <c r="J62" s="16">
        <f>IF(I62="","",I62/52)</f>
        <v/>
      </c>
      <c r="K62" s="15" t="n"/>
      <c r="L62" s="17">
        <f>IF(E62="","",IFERROR(VLOOKUP(E62,'Instructions &amp; Assumptions'!$D$12:$E$13,2,FALSE),""))</f>
        <v/>
      </c>
      <c r="M62" s="16">
        <f>IF(OR(J62="",K62="",L62=""),"",MIN(MAX(0,(J62-K62)*L62),'Instructions &amp; Assumptions'!$B$8))</f>
        <v/>
      </c>
      <c r="N62" s="16">
        <f>IF(OR(M62="",H62=""),"",M62*H62)</f>
        <v/>
      </c>
      <c r="O62" s="16">
        <f>IF(N62="","",N62*'Instructions &amp; Assumptions'!$B$9)</f>
        <v/>
      </c>
      <c r="P62" s="16">
        <f>IF(OR(N62="",O62=""),"",(N62+O62)*'Instructions &amp; Assumptions'!$B$10)</f>
        <v/>
      </c>
      <c r="Q62" s="16">
        <f>IF(N62="","",SUM(N62:P62))</f>
        <v/>
      </c>
      <c r="R62" s="18">
        <f>IF(OR(F62="",G62=""),"",IF(G62&lt;TODAY(),"Completed",IF(F62&lt;=TODAY(),"In Progress","Scheduled")))</f>
        <v/>
      </c>
      <c r="S62" s="5" t="n"/>
      <c r="T62" s="5" t="n"/>
    </row>
    <row r="63">
      <c r="A63" s="12" t="n"/>
      <c r="B63" s="5" t="n"/>
      <c r="C63" s="5" t="n"/>
      <c r="D63" s="12" t="n"/>
      <c r="E63" s="12" t="n"/>
      <c r="F63" s="13" t="n"/>
      <c r="G63" s="19">
        <f>IF(OR(F63="",H63=""),"",F63+H63*7-1)</f>
        <v/>
      </c>
      <c r="H63" s="12" t="n"/>
      <c r="I63" s="15" t="n"/>
      <c r="J63" s="20">
        <f>IF(I63="","",I63/52)</f>
        <v/>
      </c>
      <c r="K63" s="15" t="n"/>
      <c r="L63" s="21">
        <f>IF(E63="","",IFERROR(VLOOKUP(E63,'Instructions &amp; Assumptions'!$D$12:$E$13,2,FALSE),""))</f>
        <v/>
      </c>
      <c r="M63" s="20">
        <f>IF(OR(J63="",K63="",L63=""),"",MIN(MAX(0,(J63-K63)*L63),'Instructions &amp; Assumptions'!$B$8))</f>
        <v/>
      </c>
      <c r="N63" s="20">
        <f>IF(OR(M63="",H63=""),"",M63*H63)</f>
        <v/>
      </c>
      <c r="O63" s="20">
        <f>IF(N63="","",N63*'Instructions &amp; Assumptions'!$B$9)</f>
        <v/>
      </c>
      <c r="P63" s="20">
        <f>IF(OR(N63="",O63=""),"",(N63+O63)*'Instructions &amp; Assumptions'!$B$10)</f>
        <v/>
      </c>
      <c r="Q63" s="20">
        <f>IF(N63="","",SUM(N63:P63))</f>
        <v/>
      </c>
      <c r="R63" s="22">
        <f>IF(OR(F63="",G63=""),"",IF(G63&lt;TODAY(),"Completed",IF(F63&lt;=TODAY(),"In Progress","Scheduled")))</f>
        <v/>
      </c>
      <c r="S63" s="5" t="n"/>
      <c r="T63" s="5" t="n"/>
    </row>
    <row r="64">
      <c r="A64" s="12" t="n"/>
      <c r="B64" s="5" t="n"/>
      <c r="C64" s="5" t="n"/>
      <c r="D64" s="12" t="n"/>
      <c r="E64" s="12" t="n"/>
      <c r="F64" s="13" t="n"/>
      <c r="G64" s="14">
        <f>IF(OR(F64="",H64=""),"",F64+H64*7-1)</f>
        <v/>
      </c>
      <c r="H64" s="12" t="n"/>
      <c r="I64" s="15" t="n"/>
      <c r="J64" s="16">
        <f>IF(I64="","",I64/52)</f>
        <v/>
      </c>
      <c r="K64" s="15" t="n"/>
      <c r="L64" s="17">
        <f>IF(E64="","",IFERROR(VLOOKUP(E64,'Instructions &amp; Assumptions'!$D$12:$E$13,2,FALSE),""))</f>
        <v/>
      </c>
      <c r="M64" s="16">
        <f>IF(OR(J64="",K64="",L64=""),"",MIN(MAX(0,(J64-K64)*L64),'Instructions &amp; Assumptions'!$B$8))</f>
        <v/>
      </c>
      <c r="N64" s="16">
        <f>IF(OR(M64="",H64=""),"",M64*H64)</f>
        <v/>
      </c>
      <c r="O64" s="16">
        <f>IF(N64="","",N64*'Instructions &amp; Assumptions'!$B$9)</f>
        <v/>
      </c>
      <c r="P64" s="16">
        <f>IF(OR(N64="",O64=""),"",(N64+O64)*'Instructions &amp; Assumptions'!$B$10)</f>
        <v/>
      </c>
      <c r="Q64" s="16">
        <f>IF(N64="","",SUM(N64:P64))</f>
        <v/>
      </c>
      <c r="R64" s="18">
        <f>IF(OR(F64="",G64=""),"",IF(G64&lt;TODAY(),"Completed",IF(F64&lt;=TODAY(),"In Progress","Scheduled")))</f>
        <v/>
      </c>
      <c r="S64" s="5" t="n"/>
      <c r="T64" s="5" t="n"/>
    </row>
    <row r="65">
      <c r="A65" s="12" t="n"/>
      <c r="B65" s="5" t="n"/>
      <c r="C65" s="5" t="n"/>
      <c r="D65" s="12" t="n"/>
      <c r="E65" s="12" t="n"/>
      <c r="F65" s="13" t="n"/>
      <c r="G65" s="19">
        <f>IF(OR(F65="",H65=""),"",F65+H65*7-1)</f>
        <v/>
      </c>
      <c r="H65" s="12" t="n"/>
      <c r="I65" s="15" t="n"/>
      <c r="J65" s="20">
        <f>IF(I65="","",I65/52)</f>
        <v/>
      </c>
      <c r="K65" s="15" t="n"/>
      <c r="L65" s="21">
        <f>IF(E65="","",IFERROR(VLOOKUP(E65,'Instructions &amp; Assumptions'!$D$12:$E$13,2,FALSE),""))</f>
        <v/>
      </c>
      <c r="M65" s="20">
        <f>IF(OR(J65="",K65="",L65=""),"",MIN(MAX(0,(J65-K65)*L65),'Instructions &amp; Assumptions'!$B$8))</f>
        <v/>
      </c>
      <c r="N65" s="20">
        <f>IF(OR(M65="",H65=""),"",M65*H65)</f>
        <v/>
      </c>
      <c r="O65" s="20">
        <f>IF(N65="","",N65*'Instructions &amp; Assumptions'!$B$9)</f>
        <v/>
      </c>
      <c r="P65" s="20">
        <f>IF(OR(N65="",O65=""),"",(N65+O65)*'Instructions &amp; Assumptions'!$B$10)</f>
        <v/>
      </c>
      <c r="Q65" s="20">
        <f>IF(N65="","",SUM(N65:P65))</f>
        <v/>
      </c>
      <c r="R65" s="22">
        <f>IF(OR(F65="",G65=""),"",IF(G65&lt;TODAY(),"Completed",IF(F65&lt;=TODAY(),"In Progress","Scheduled")))</f>
        <v/>
      </c>
      <c r="S65" s="5" t="n"/>
      <c r="T65" s="5" t="n"/>
    </row>
    <row r="66">
      <c r="A66" s="12" t="n"/>
      <c r="B66" s="5" t="n"/>
      <c r="C66" s="5" t="n"/>
      <c r="D66" s="12" t="n"/>
      <c r="E66" s="12" t="n"/>
      <c r="F66" s="13" t="n"/>
      <c r="G66" s="14">
        <f>IF(OR(F66="",H66=""),"",F66+H66*7-1)</f>
        <v/>
      </c>
      <c r="H66" s="12" t="n"/>
      <c r="I66" s="15" t="n"/>
      <c r="J66" s="16">
        <f>IF(I66="","",I66/52)</f>
        <v/>
      </c>
      <c r="K66" s="15" t="n"/>
      <c r="L66" s="17">
        <f>IF(E66="","",IFERROR(VLOOKUP(E66,'Instructions &amp; Assumptions'!$D$12:$E$13,2,FALSE),""))</f>
        <v/>
      </c>
      <c r="M66" s="16">
        <f>IF(OR(J66="",K66="",L66=""),"",MIN(MAX(0,(J66-K66)*L66),'Instructions &amp; Assumptions'!$B$8))</f>
        <v/>
      </c>
      <c r="N66" s="16">
        <f>IF(OR(M66="",H66=""),"",M66*H66)</f>
        <v/>
      </c>
      <c r="O66" s="16">
        <f>IF(N66="","",N66*'Instructions &amp; Assumptions'!$B$9)</f>
        <v/>
      </c>
      <c r="P66" s="16">
        <f>IF(OR(N66="",O66=""),"",(N66+O66)*'Instructions &amp; Assumptions'!$B$10)</f>
        <v/>
      </c>
      <c r="Q66" s="16">
        <f>IF(N66="","",SUM(N66:P66))</f>
        <v/>
      </c>
      <c r="R66" s="18">
        <f>IF(OR(F66="",G66=""),"",IF(G66&lt;TODAY(),"Completed",IF(F66&lt;=TODAY(),"In Progress","Scheduled")))</f>
        <v/>
      </c>
      <c r="S66" s="5" t="n"/>
      <c r="T66" s="5" t="n"/>
    </row>
    <row r="67">
      <c r="A67" s="12" t="n"/>
      <c r="B67" s="5" t="n"/>
      <c r="C67" s="5" t="n"/>
      <c r="D67" s="12" t="n"/>
      <c r="E67" s="12" t="n"/>
      <c r="F67" s="13" t="n"/>
      <c r="G67" s="19">
        <f>IF(OR(F67="",H67=""),"",F67+H67*7-1)</f>
        <v/>
      </c>
      <c r="H67" s="12" t="n"/>
      <c r="I67" s="15" t="n"/>
      <c r="J67" s="20">
        <f>IF(I67="","",I67/52)</f>
        <v/>
      </c>
      <c r="K67" s="15" t="n"/>
      <c r="L67" s="21">
        <f>IF(E67="","",IFERROR(VLOOKUP(E67,'Instructions &amp; Assumptions'!$D$12:$E$13,2,FALSE),""))</f>
        <v/>
      </c>
      <c r="M67" s="20">
        <f>IF(OR(J67="",K67="",L67=""),"",MIN(MAX(0,(J67-K67)*L67),'Instructions &amp; Assumptions'!$B$8))</f>
        <v/>
      </c>
      <c r="N67" s="20">
        <f>IF(OR(M67="",H67=""),"",M67*H67)</f>
        <v/>
      </c>
      <c r="O67" s="20">
        <f>IF(N67="","",N67*'Instructions &amp; Assumptions'!$B$9)</f>
        <v/>
      </c>
      <c r="P67" s="20">
        <f>IF(OR(N67="",O67=""),"",(N67+O67)*'Instructions &amp; Assumptions'!$B$10)</f>
        <v/>
      </c>
      <c r="Q67" s="20">
        <f>IF(N67="","",SUM(N67:P67))</f>
        <v/>
      </c>
      <c r="R67" s="22">
        <f>IF(OR(F67="",G67=""),"",IF(G67&lt;TODAY(),"Completed",IF(F67&lt;=TODAY(),"In Progress","Scheduled")))</f>
        <v/>
      </c>
      <c r="S67" s="5" t="n"/>
      <c r="T67" s="5" t="n"/>
    </row>
    <row r="68">
      <c r="A68" s="12" t="n"/>
      <c r="B68" s="5" t="n"/>
      <c r="C68" s="5" t="n"/>
      <c r="D68" s="12" t="n"/>
      <c r="E68" s="12" t="n"/>
      <c r="F68" s="13" t="n"/>
      <c r="G68" s="14">
        <f>IF(OR(F68="",H68=""),"",F68+H68*7-1)</f>
        <v/>
      </c>
      <c r="H68" s="12" t="n"/>
      <c r="I68" s="15" t="n"/>
      <c r="J68" s="16">
        <f>IF(I68="","",I68/52)</f>
        <v/>
      </c>
      <c r="K68" s="15" t="n"/>
      <c r="L68" s="17">
        <f>IF(E68="","",IFERROR(VLOOKUP(E68,'Instructions &amp; Assumptions'!$D$12:$E$13,2,FALSE),""))</f>
        <v/>
      </c>
      <c r="M68" s="16">
        <f>IF(OR(J68="",K68="",L68=""),"",MIN(MAX(0,(J68-K68)*L68),'Instructions &amp; Assumptions'!$B$8))</f>
        <v/>
      </c>
      <c r="N68" s="16">
        <f>IF(OR(M68="",H68=""),"",M68*H68)</f>
        <v/>
      </c>
      <c r="O68" s="16">
        <f>IF(N68="","",N68*'Instructions &amp; Assumptions'!$B$9)</f>
        <v/>
      </c>
      <c r="P68" s="16">
        <f>IF(OR(N68="",O68=""),"",(N68+O68)*'Instructions &amp; Assumptions'!$B$10)</f>
        <v/>
      </c>
      <c r="Q68" s="16">
        <f>IF(N68="","",SUM(N68:P68))</f>
        <v/>
      </c>
      <c r="R68" s="18">
        <f>IF(OR(F68="",G68=""),"",IF(G68&lt;TODAY(),"Completed",IF(F68&lt;=TODAY(),"In Progress","Scheduled")))</f>
        <v/>
      </c>
      <c r="S68" s="5" t="n"/>
      <c r="T68" s="5" t="n"/>
    </row>
    <row r="69">
      <c r="A69" s="12" t="n"/>
      <c r="B69" s="5" t="n"/>
      <c r="C69" s="5" t="n"/>
      <c r="D69" s="12" t="n"/>
      <c r="E69" s="12" t="n"/>
      <c r="F69" s="13" t="n"/>
      <c r="G69" s="19">
        <f>IF(OR(F69="",H69=""),"",F69+H69*7-1)</f>
        <v/>
      </c>
      <c r="H69" s="12" t="n"/>
      <c r="I69" s="15" t="n"/>
      <c r="J69" s="20">
        <f>IF(I69="","",I69/52)</f>
        <v/>
      </c>
      <c r="K69" s="15" t="n"/>
      <c r="L69" s="21">
        <f>IF(E69="","",IFERROR(VLOOKUP(E69,'Instructions &amp; Assumptions'!$D$12:$E$13,2,FALSE),""))</f>
        <v/>
      </c>
      <c r="M69" s="20">
        <f>IF(OR(J69="",K69="",L69=""),"",MIN(MAX(0,(J69-K69)*L69),'Instructions &amp; Assumptions'!$B$8))</f>
        <v/>
      </c>
      <c r="N69" s="20">
        <f>IF(OR(M69="",H69=""),"",M69*H69)</f>
        <v/>
      </c>
      <c r="O69" s="20">
        <f>IF(N69="","",N69*'Instructions &amp; Assumptions'!$B$9)</f>
        <v/>
      </c>
      <c r="P69" s="20">
        <f>IF(OR(N69="",O69=""),"",(N69+O69)*'Instructions &amp; Assumptions'!$B$10)</f>
        <v/>
      </c>
      <c r="Q69" s="20">
        <f>IF(N69="","",SUM(N69:P69))</f>
        <v/>
      </c>
      <c r="R69" s="22">
        <f>IF(OR(F69="",G69=""),"",IF(G69&lt;TODAY(),"Completed",IF(F69&lt;=TODAY(),"In Progress","Scheduled")))</f>
        <v/>
      </c>
      <c r="S69" s="5" t="n"/>
      <c r="T69" s="5" t="n"/>
    </row>
    <row r="70">
      <c r="A70" s="12" t="n"/>
      <c r="B70" s="5" t="n"/>
      <c r="C70" s="5" t="n"/>
      <c r="D70" s="12" t="n"/>
      <c r="E70" s="12" t="n"/>
      <c r="F70" s="13" t="n"/>
      <c r="G70" s="14">
        <f>IF(OR(F70="",H70=""),"",F70+H70*7-1)</f>
        <v/>
      </c>
      <c r="H70" s="12" t="n"/>
      <c r="I70" s="15" t="n"/>
      <c r="J70" s="16">
        <f>IF(I70="","",I70/52)</f>
        <v/>
      </c>
      <c r="K70" s="15" t="n"/>
      <c r="L70" s="17">
        <f>IF(E70="","",IFERROR(VLOOKUP(E70,'Instructions &amp; Assumptions'!$D$12:$E$13,2,FALSE),""))</f>
        <v/>
      </c>
      <c r="M70" s="16">
        <f>IF(OR(J70="",K70="",L70=""),"",MIN(MAX(0,(J70-K70)*L70),'Instructions &amp; Assumptions'!$B$8))</f>
        <v/>
      </c>
      <c r="N70" s="16">
        <f>IF(OR(M70="",H70=""),"",M70*H70)</f>
        <v/>
      </c>
      <c r="O70" s="16">
        <f>IF(N70="","",N70*'Instructions &amp; Assumptions'!$B$9)</f>
        <v/>
      </c>
      <c r="P70" s="16">
        <f>IF(OR(N70="",O70=""),"",(N70+O70)*'Instructions &amp; Assumptions'!$B$10)</f>
        <v/>
      </c>
      <c r="Q70" s="16">
        <f>IF(N70="","",SUM(N70:P70))</f>
        <v/>
      </c>
      <c r="R70" s="18">
        <f>IF(OR(F70="",G70=""),"",IF(G70&lt;TODAY(),"Completed",IF(F70&lt;=TODAY(),"In Progress","Scheduled")))</f>
        <v/>
      </c>
      <c r="S70" s="5" t="n"/>
      <c r="T70" s="5" t="n"/>
    </row>
    <row r="71">
      <c r="A71" s="12" t="n"/>
      <c r="B71" s="5" t="n"/>
      <c r="C71" s="5" t="n"/>
      <c r="D71" s="12" t="n"/>
      <c r="E71" s="12" t="n"/>
      <c r="F71" s="13" t="n"/>
      <c r="G71" s="19">
        <f>IF(OR(F71="",H71=""),"",F71+H71*7-1)</f>
        <v/>
      </c>
      <c r="H71" s="12" t="n"/>
      <c r="I71" s="15" t="n"/>
      <c r="J71" s="20">
        <f>IF(I71="","",I71/52)</f>
        <v/>
      </c>
      <c r="K71" s="15" t="n"/>
      <c r="L71" s="21">
        <f>IF(E71="","",IFERROR(VLOOKUP(E71,'Instructions &amp; Assumptions'!$D$12:$E$13,2,FALSE),""))</f>
        <v/>
      </c>
      <c r="M71" s="20">
        <f>IF(OR(J71="",K71="",L71=""),"",MIN(MAX(0,(J71-K71)*L71),'Instructions &amp; Assumptions'!$B$8))</f>
        <v/>
      </c>
      <c r="N71" s="20">
        <f>IF(OR(M71="",H71=""),"",M71*H71)</f>
        <v/>
      </c>
      <c r="O71" s="20">
        <f>IF(N71="","",N71*'Instructions &amp; Assumptions'!$B$9)</f>
        <v/>
      </c>
      <c r="P71" s="20">
        <f>IF(OR(N71="",O71=""),"",(N71+O71)*'Instructions &amp; Assumptions'!$B$10)</f>
        <v/>
      </c>
      <c r="Q71" s="20">
        <f>IF(N71="","",SUM(N71:P71))</f>
        <v/>
      </c>
      <c r="R71" s="22">
        <f>IF(OR(F71="",G71=""),"",IF(G71&lt;TODAY(),"Completed",IF(F71&lt;=TODAY(),"In Progress","Scheduled")))</f>
        <v/>
      </c>
      <c r="S71" s="5" t="n"/>
      <c r="T71" s="5" t="n"/>
    </row>
    <row r="72">
      <c r="A72" s="12" t="n"/>
      <c r="B72" s="5" t="n"/>
      <c r="C72" s="5" t="n"/>
      <c r="D72" s="12" t="n"/>
      <c r="E72" s="12" t="n"/>
      <c r="F72" s="13" t="n"/>
      <c r="G72" s="14">
        <f>IF(OR(F72="",H72=""),"",F72+H72*7-1)</f>
        <v/>
      </c>
      <c r="H72" s="12" t="n"/>
      <c r="I72" s="15" t="n"/>
      <c r="J72" s="16">
        <f>IF(I72="","",I72/52)</f>
        <v/>
      </c>
      <c r="K72" s="15" t="n"/>
      <c r="L72" s="17">
        <f>IF(E72="","",IFERROR(VLOOKUP(E72,'Instructions &amp; Assumptions'!$D$12:$E$13,2,FALSE),""))</f>
        <v/>
      </c>
      <c r="M72" s="16">
        <f>IF(OR(J72="",K72="",L72=""),"",MIN(MAX(0,(J72-K72)*L72),'Instructions &amp; Assumptions'!$B$8))</f>
        <v/>
      </c>
      <c r="N72" s="16">
        <f>IF(OR(M72="",H72=""),"",M72*H72)</f>
        <v/>
      </c>
      <c r="O72" s="16">
        <f>IF(N72="","",N72*'Instructions &amp; Assumptions'!$B$9)</f>
        <v/>
      </c>
      <c r="P72" s="16">
        <f>IF(OR(N72="",O72=""),"",(N72+O72)*'Instructions &amp; Assumptions'!$B$10)</f>
        <v/>
      </c>
      <c r="Q72" s="16">
        <f>IF(N72="","",SUM(N72:P72))</f>
        <v/>
      </c>
      <c r="R72" s="18">
        <f>IF(OR(F72="",G72=""),"",IF(G72&lt;TODAY(),"Completed",IF(F72&lt;=TODAY(),"In Progress","Scheduled")))</f>
        <v/>
      </c>
      <c r="S72" s="5" t="n"/>
      <c r="T72" s="5" t="n"/>
    </row>
    <row r="73">
      <c r="A73" s="12" t="n"/>
      <c r="B73" s="5" t="n"/>
      <c r="C73" s="5" t="n"/>
      <c r="D73" s="12" t="n"/>
      <c r="E73" s="12" t="n"/>
      <c r="F73" s="13" t="n"/>
      <c r="G73" s="19">
        <f>IF(OR(F73="",H73=""),"",F73+H73*7-1)</f>
        <v/>
      </c>
      <c r="H73" s="12" t="n"/>
      <c r="I73" s="15" t="n"/>
      <c r="J73" s="20">
        <f>IF(I73="","",I73/52)</f>
        <v/>
      </c>
      <c r="K73" s="15" t="n"/>
      <c r="L73" s="21">
        <f>IF(E73="","",IFERROR(VLOOKUP(E73,'Instructions &amp; Assumptions'!$D$12:$E$13,2,FALSE),""))</f>
        <v/>
      </c>
      <c r="M73" s="20">
        <f>IF(OR(J73="",K73="",L73=""),"",MIN(MAX(0,(J73-K73)*L73),'Instructions &amp; Assumptions'!$B$8))</f>
        <v/>
      </c>
      <c r="N73" s="20">
        <f>IF(OR(M73="",H73=""),"",M73*H73)</f>
        <v/>
      </c>
      <c r="O73" s="20">
        <f>IF(N73="","",N73*'Instructions &amp; Assumptions'!$B$9)</f>
        <v/>
      </c>
      <c r="P73" s="20">
        <f>IF(OR(N73="",O73=""),"",(N73+O73)*'Instructions &amp; Assumptions'!$B$10)</f>
        <v/>
      </c>
      <c r="Q73" s="20">
        <f>IF(N73="","",SUM(N73:P73))</f>
        <v/>
      </c>
      <c r="R73" s="22">
        <f>IF(OR(F73="",G73=""),"",IF(G73&lt;TODAY(),"Completed",IF(F73&lt;=TODAY(),"In Progress","Scheduled")))</f>
        <v/>
      </c>
      <c r="S73" s="5" t="n"/>
      <c r="T73" s="5" t="n"/>
    </row>
    <row r="74">
      <c r="A74" s="12" t="n"/>
      <c r="B74" s="5" t="n"/>
      <c r="C74" s="5" t="n"/>
      <c r="D74" s="12" t="n"/>
      <c r="E74" s="12" t="n"/>
      <c r="F74" s="13" t="n"/>
      <c r="G74" s="14">
        <f>IF(OR(F74="",H74=""),"",F74+H74*7-1)</f>
        <v/>
      </c>
      <c r="H74" s="12" t="n"/>
      <c r="I74" s="15" t="n"/>
      <c r="J74" s="16">
        <f>IF(I74="","",I74/52)</f>
        <v/>
      </c>
      <c r="K74" s="15" t="n"/>
      <c r="L74" s="17">
        <f>IF(E74="","",IFERROR(VLOOKUP(E74,'Instructions &amp; Assumptions'!$D$12:$E$13,2,FALSE),""))</f>
        <v/>
      </c>
      <c r="M74" s="16">
        <f>IF(OR(J74="",K74="",L74=""),"",MIN(MAX(0,(J74-K74)*L74),'Instructions &amp; Assumptions'!$B$8))</f>
        <v/>
      </c>
      <c r="N74" s="16">
        <f>IF(OR(M74="",H74=""),"",M74*H74)</f>
        <v/>
      </c>
      <c r="O74" s="16">
        <f>IF(N74="","",N74*'Instructions &amp; Assumptions'!$B$9)</f>
        <v/>
      </c>
      <c r="P74" s="16">
        <f>IF(OR(N74="",O74=""),"",(N74+O74)*'Instructions &amp; Assumptions'!$B$10)</f>
        <v/>
      </c>
      <c r="Q74" s="16">
        <f>IF(N74="","",SUM(N74:P74))</f>
        <v/>
      </c>
      <c r="R74" s="18">
        <f>IF(OR(F74="",G74=""),"",IF(G74&lt;TODAY(),"Completed",IF(F74&lt;=TODAY(),"In Progress","Scheduled")))</f>
        <v/>
      </c>
      <c r="S74" s="5" t="n"/>
      <c r="T74" s="5" t="n"/>
    </row>
    <row r="75">
      <c r="A75" s="12" t="n"/>
      <c r="B75" s="5" t="n"/>
      <c r="C75" s="5" t="n"/>
      <c r="D75" s="12" t="n"/>
      <c r="E75" s="12" t="n"/>
      <c r="F75" s="13" t="n"/>
      <c r="G75" s="19">
        <f>IF(OR(F75="",H75=""),"",F75+H75*7-1)</f>
        <v/>
      </c>
      <c r="H75" s="12" t="n"/>
      <c r="I75" s="15" t="n"/>
      <c r="J75" s="20">
        <f>IF(I75="","",I75/52)</f>
        <v/>
      </c>
      <c r="K75" s="15" t="n"/>
      <c r="L75" s="21">
        <f>IF(E75="","",IFERROR(VLOOKUP(E75,'Instructions &amp; Assumptions'!$D$12:$E$13,2,FALSE),""))</f>
        <v/>
      </c>
      <c r="M75" s="20">
        <f>IF(OR(J75="",K75="",L75=""),"",MIN(MAX(0,(J75-K75)*L75),'Instructions &amp; Assumptions'!$B$8))</f>
        <v/>
      </c>
      <c r="N75" s="20">
        <f>IF(OR(M75="",H75=""),"",M75*H75)</f>
        <v/>
      </c>
      <c r="O75" s="20">
        <f>IF(N75="","",N75*'Instructions &amp; Assumptions'!$B$9)</f>
        <v/>
      </c>
      <c r="P75" s="20">
        <f>IF(OR(N75="",O75=""),"",(N75+O75)*'Instructions &amp; Assumptions'!$B$10)</f>
        <v/>
      </c>
      <c r="Q75" s="20">
        <f>IF(N75="","",SUM(N75:P75))</f>
        <v/>
      </c>
      <c r="R75" s="22">
        <f>IF(OR(F75="",G75=""),"",IF(G75&lt;TODAY(),"Completed",IF(F75&lt;=TODAY(),"In Progress","Scheduled")))</f>
        <v/>
      </c>
      <c r="S75" s="5" t="n"/>
      <c r="T75" s="5" t="n"/>
    </row>
    <row r="76">
      <c r="A76" s="12" t="n"/>
      <c r="B76" s="5" t="n"/>
      <c r="C76" s="5" t="n"/>
      <c r="D76" s="12" t="n"/>
      <c r="E76" s="12" t="n"/>
      <c r="F76" s="13" t="n"/>
      <c r="G76" s="14">
        <f>IF(OR(F76="",H76=""),"",F76+H76*7-1)</f>
        <v/>
      </c>
      <c r="H76" s="12" t="n"/>
      <c r="I76" s="15" t="n"/>
      <c r="J76" s="16">
        <f>IF(I76="","",I76/52)</f>
        <v/>
      </c>
      <c r="K76" s="15" t="n"/>
      <c r="L76" s="17">
        <f>IF(E76="","",IFERROR(VLOOKUP(E76,'Instructions &amp; Assumptions'!$D$12:$E$13,2,FALSE),""))</f>
        <v/>
      </c>
      <c r="M76" s="16">
        <f>IF(OR(J76="",K76="",L76=""),"",MIN(MAX(0,(J76-K76)*L76),'Instructions &amp; Assumptions'!$B$8))</f>
        <v/>
      </c>
      <c r="N76" s="16">
        <f>IF(OR(M76="",H76=""),"",M76*H76)</f>
        <v/>
      </c>
      <c r="O76" s="16">
        <f>IF(N76="","",N76*'Instructions &amp; Assumptions'!$B$9)</f>
        <v/>
      </c>
      <c r="P76" s="16">
        <f>IF(OR(N76="",O76=""),"",(N76+O76)*'Instructions &amp; Assumptions'!$B$10)</f>
        <v/>
      </c>
      <c r="Q76" s="16">
        <f>IF(N76="","",SUM(N76:P76))</f>
        <v/>
      </c>
      <c r="R76" s="18">
        <f>IF(OR(F76="",G76=""),"",IF(G76&lt;TODAY(),"Completed",IF(F76&lt;=TODAY(),"In Progress","Scheduled")))</f>
        <v/>
      </c>
      <c r="S76" s="5" t="n"/>
      <c r="T76" s="5" t="n"/>
    </row>
    <row r="77">
      <c r="A77" s="12" t="n"/>
      <c r="B77" s="5" t="n"/>
      <c r="C77" s="5" t="n"/>
      <c r="D77" s="12" t="n"/>
      <c r="E77" s="12" t="n"/>
      <c r="F77" s="13" t="n"/>
      <c r="G77" s="19">
        <f>IF(OR(F77="",H77=""),"",F77+H77*7-1)</f>
        <v/>
      </c>
      <c r="H77" s="12" t="n"/>
      <c r="I77" s="15" t="n"/>
      <c r="J77" s="20">
        <f>IF(I77="","",I77/52)</f>
        <v/>
      </c>
      <c r="K77" s="15" t="n"/>
      <c r="L77" s="21">
        <f>IF(E77="","",IFERROR(VLOOKUP(E77,'Instructions &amp; Assumptions'!$D$12:$E$13,2,FALSE),""))</f>
        <v/>
      </c>
      <c r="M77" s="20">
        <f>IF(OR(J77="",K77="",L77=""),"",MIN(MAX(0,(J77-K77)*L77),'Instructions &amp; Assumptions'!$B$8))</f>
        <v/>
      </c>
      <c r="N77" s="20">
        <f>IF(OR(M77="",H77=""),"",M77*H77)</f>
        <v/>
      </c>
      <c r="O77" s="20">
        <f>IF(N77="","",N77*'Instructions &amp; Assumptions'!$B$9)</f>
        <v/>
      </c>
      <c r="P77" s="20">
        <f>IF(OR(N77="",O77=""),"",(N77+O77)*'Instructions &amp; Assumptions'!$B$10)</f>
        <v/>
      </c>
      <c r="Q77" s="20">
        <f>IF(N77="","",SUM(N77:P77))</f>
        <v/>
      </c>
      <c r="R77" s="22">
        <f>IF(OR(F77="",G77=""),"",IF(G77&lt;TODAY(),"Completed",IF(F77&lt;=TODAY(),"In Progress","Scheduled")))</f>
        <v/>
      </c>
      <c r="S77" s="5" t="n"/>
      <c r="T77" s="5" t="n"/>
    </row>
    <row r="78">
      <c r="A78" s="12" t="n"/>
      <c r="B78" s="5" t="n"/>
      <c r="C78" s="5" t="n"/>
      <c r="D78" s="12" t="n"/>
      <c r="E78" s="12" t="n"/>
      <c r="F78" s="13" t="n"/>
      <c r="G78" s="14">
        <f>IF(OR(F78="",H78=""),"",F78+H78*7-1)</f>
        <v/>
      </c>
      <c r="H78" s="12" t="n"/>
      <c r="I78" s="15" t="n"/>
      <c r="J78" s="16">
        <f>IF(I78="","",I78/52)</f>
        <v/>
      </c>
      <c r="K78" s="15" t="n"/>
      <c r="L78" s="17">
        <f>IF(E78="","",IFERROR(VLOOKUP(E78,'Instructions &amp; Assumptions'!$D$12:$E$13,2,FALSE),""))</f>
        <v/>
      </c>
      <c r="M78" s="16">
        <f>IF(OR(J78="",K78="",L78=""),"",MIN(MAX(0,(J78-K78)*L78),'Instructions &amp; Assumptions'!$B$8))</f>
        <v/>
      </c>
      <c r="N78" s="16">
        <f>IF(OR(M78="",H78=""),"",M78*H78)</f>
        <v/>
      </c>
      <c r="O78" s="16">
        <f>IF(N78="","",N78*'Instructions &amp; Assumptions'!$B$9)</f>
        <v/>
      </c>
      <c r="P78" s="16">
        <f>IF(OR(N78="",O78=""),"",(N78+O78)*'Instructions &amp; Assumptions'!$B$10)</f>
        <v/>
      </c>
      <c r="Q78" s="16">
        <f>IF(N78="","",SUM(N78:P78))</f>
        <v/>
      </c>
      <c r="R78" s="18">
        <f>IF(OR(F78="",G78=""),"",IF(G78&lt;TODAY(),"Completed",IF(F78&lt;=TODAY(),"In Progress","Scheduled")))</f>
        <v/>
      </c>
      <c r="S78" s="5" t="n"/>
      <c r="T78" s="5" t="n"/>
    </row>
    <row r="79">
      <c r="A79" s="12" t="n"/>
      <c r="B79" s="5" t="n"/>
      <c r="C79" s="5" t="n"/>
      <c r="D79" s="12" t="n"/>
      <c r="E79" s="12" t="n"/>
      <c r="F79" s="13" t="n"/>
      <c r="G79" s="19">
        <f>IF(OR(F79="",H79=""),"",F79+H79*7-1)</f>
        <v/>
      </c>
      <c r="H79" s="12" t="n"/>
      <c r="I79" s="15" t="n"/>
      <c r="J79" s="20">
        <f>IF(I79="","",I79/52)</f>
        <v/>
      </c>
      <c r="K79" s="15" t="n"/>
      <c r="L79" s="21">
        <f>IF(E79="","",IFERROR(VLOOKUP(E79,'Instructions &amp; Assumptions'!$D$12:$E$13,2,FALSE),""))</f>
        <v/>
      </c>
      <c r="M79" s="20">
        <f>IF(OR(J79="",K79="",L79=""),"",MIN(MAX(0,(J79-K79)*L79),'Instructions &amp; Assumptions'!$B$8))</f>
        <v/>
      </c>
      <c r="N79" s="20">
        <f>IF(OR(M79="",H79=""),"",M79*H79)</f>
        <v/>
      </c>
      <c r="O79" s="20">
        <f>IF(N79="","",N79*'Instructions &amp; Assumptions'!$B$9)</f>
        <v/>
      </c>
      <c r="P79" s="20">
        <f>IF(OR(N79="",O79=""),"",(N79+O79)*'Instructions &amp; Assumptions'!$B$10)</f>
        <v/>
      </c>
      <c r="Q79" s="20">
        <f>IF(N79="","",SUM(N79:P79))</f>
        <v/>
      </c>
      <c r="R79" s="22">
        <f>IF(OR(F79="",G79=""),"",IF(G79&lt;TODAY(),"Completed",IF(F79&lt;=TODAY(),"In Progress","Scheduled")))</f>
        <v/>
      </c>
      <c r="S79" s="5" t="n"/>
      <c r="T79" s="5" t="n"/>
    </row>
    <row r="80">
      <c r="A80" s="12" t="n"/>
      <c r="B80" s="5" t="n"/>
      <c r="C80" s="5" t="n"/>
      <c r="D80" s="12" t="n"/>
      <c r="E80" s="12" t="n"/>
      <c r="F80" s="13" t="n"/>
      <c r="G80" s="14">
        <f>IF(OR(F80="",H80=""),"",F80+H80*7-1)</f>
        <v/>
      </c>
      <c r="H80" s="12" t="n"/>
      <c r="I80" s="15" t="n"/>
      <c r="J80" s="16">
        <f>IF(I80="","",I80/52)</f>
        <v/>
      </c>
      <c r="K80" s="15" t="n"/>
      <c r="L80" s="17">
        <f>IF(E80="","",IFERROR(VLOOKUP(E80,'Instructions &amp; Assumptions'!$D$12:$E$13,2,FALSE),""))</f>
        <v/>
      </c>
      <c r="M80" s="16">
        <f>IF(OR(J80="",K80="",L80=""),"",MIN(MAX(0,(J80-K80)*L80),'Instructions &amp; Assumptions'!$B$8))</f>
        <v/>
      </c>
      <c r="N80" s="16">
        <f>IF(OR(M80="",H80=""),"",M80*H80)</f>
        <v/>
      </c>
      <c r="O80" s="16">
        <f>IF(N80="","",N80*'Instructions &amp; Assumptions'!$B$9)</f>
        <v/>
      </c>
      <c r="P80" s="16">
        <f>IF(OR(N80="",O80=""),"",(N80+O80)*'Instructions &amp; Assumptions'!$B$10)</f>
        <v/>
      </c>
      <c r="Q80" s="16">
        <f>IF(N80="","",SUM(N80:P80))</f>
        <v/>
      </c>
      <c r="R80" s="18">
        <f>IF(OR(F80="",G80=""),"",IF(G80&lt;TODAY(),"Completed",IF(F80&lt;=TODAY(),"In Progress","Scheduled")))</f>
        <v/>
      </c>
      <c r="S80" s="5" t="n"/>
      <c r="T80" s="5" t="n"/>
    </row>
    <row r="81">
      <c r="A81" s="12" t="n"/>
      <c r="B81" s="5" t="n"/>
      <c r="C81" s="5" t="n"/>
      <c r="D81" s="12" t="n"/>
      <c r="E81" s="12" t="n"/>
      <c r="F81" s="13" t="n"/>
      <c r="G81" s="19">
        <f>IF(OR(F81="",H81=""),"",F81+H81*7-1)</f>
        <v/>
      </c>
      <c r="H81" s="12" t="n"/>
      <c r="I81" s="15" t="n"/>
      <c r="J81" s="20">
        <f>IF(I81="","",I81/52)</f>
        <v/>
      </c>
      <c r="K81" s="15" t="n"/>
      <c r="L81" s="21">
        <f>IF(E81="","",IFERROR(VLOOKUP(E81,'Instructions &amp; Assumptions'!$D$12:$E$13,2,FALSE),""))</f>
        <v/>
      </c>
      <c r="M81" s="20">
        <f>IF(OR(J81="",K81="",L81=""),"",MIN(MAX(0,(J81-K81)*L81),'Instructions &amp; Assumptions'!$B$8))</f>
        <v/>
      </c>
      <c r="N81" s="20">
        <f>IF(OR(M81="",H81=""),"",M81*H81)</f>
        <v/>
      </c>
      <c r="O81" s="20">
        <f>IF(N81="","",N81*'Instructions &amp; Assumptions'!$B$9)</f>
        <v/>
      </c>
      <c r="P81" s="20">
        <f>IF(OR(N81="",O81=""),"",(N81+O81)*'Instructions &amp; Assumptions'!$B$10)</f>
        <v/>
      </c>
      <c r="Q81" s="20">
        <f>IF(N81="","",SUM(N81:P81))</f>
        <v/>
      </c>
      <c r="R81" s="22">
        <f>IF(OR(F81="",G81=""),"",IF(G81&lt;TODAY(),"Completed",IF(F81&lt;=TODAY(),"In Progress","Scheduled")))</f>
        <v/>
      </c>
      <c r="S81" s="5" t="n"/>
      <c r="T81" s="5" t="n"/>
    </row>
    <row r="82">
      <c r="A82" s="12" t="n"/>
      <c r="B82" s="5" t="n"/>
      <c r="C82" s="5" t="n"/>
      <c r="D82" s="12" t="n"/>
      <c r="E82" s="12" t="n"/>
      <c r="F82" s="13" t="n"/>
      <c r="G82" s="14">
        <f>IF(OR(F82="",H82=""),"",F82+H82*7-1)</f>
        <v/>
      </c>
      <c r="H82" s="12" t="n"/>
      <c r="I82" s="15" t="n"/>
      <c r="J82" s="16">
        <f>IF(I82="","",I82/52)</f>
        <v/>
      </c>
      <c r="K82" s="15" t="n"/>
      <c r="L82" s="17">
        <f>IF(E82="","",IFERROR(VLOOKUP(E82,'Instructions &amp; Assumptions'!$D$12:$E$13,2,FALSE),""))</f>
        <v/>
      </c>
      <c r="M82" s="16">
        <f>IF(OR(J82="",K82="",L82=""),"",MIN(MAX(0,(J82-K82)*L82),'Instructions &amp; Assumptions'!$B$8))</f>
        <v/>
      </c>
      <c r="N82" s="16">
        <f>IF(OR(M82="",H82=""),"",M82*H82)</f>
        <v/>
      </c>
      <c r="O82" s="16">
        <f>IF(N82="","",N82*'Instructions &amp; Assumptions'!$B$9)</f>
        <v/>
      </c>
      <c r="P82" s="16">
        <f>IF(OR(N82="",O82=""),"",(N82+O82)*'Instructions &amp; Assumptions'!$B$10)</f>
        <v/>
      </c>
      <c r="Q82" s="16">
        <f>IF(N82="","",SUM(N82:P82))</f>
        <v/>
      </c>
      <c r="R82" s="18">
        <f>IF(OR(F82="",G82=""),"",IF(G82&lt;TODAY(),"Completed",IF(F82&lt;=TODAY(),"In Progress","Scheduled")))</f>
        <v/>
      </c>
      <c r="S82" s="5" t="n"/>
      <c r="T82" s="5" t="n"/>
    </row>
    <row r="83">
      <c r="A83" s="12" t="n"/>
      <c r="B83" s="5" t="n"/>
      <c r="C83" s="5" t="n"/>
      <c r="D83" s="12" t="n"/>
      <c r="E83" s="12" t="n"/>
      <c r="F83" s="13" t="n"/>
      <c r="G83" s="19">
        <f>IF(OR(F83="",H83=""),"",F83+H83*7-1)</f>
        <v/>
      </c>
      <c r="H83" s="12" t="n"/>
      <c r="I83" s="15" t="n"/>
      <c r="J83" s="20">
        <f>IF(I83="","",I83/52)</f>
        <v/>
      </c>
      <c r="K83" s="15" t="n"/>
      <c r="L83" s="21">
        <f>IF(E83="","",IFERROR(VLOOKUP(E83,'Instructions &amp; Assumptions'!$D$12:$E$13,2,FALSE),""))</f>
        <v/>
      </c>
      <c r="M83" s="20">
        <f>IF(OR(J83="",K83="",L83=""),"",MIN(MAX(0,(J83-K83)*L83),'Instructions &amp; Assumptions'!$B$8))</f>
        <v/>
      </c>
      <c r="N83" s="20">
        <f>IF(OR(M83="",H83=""),"",M83*H83)</f>
        <v/>
      </c>
      <c r="O83" s="20">
        <f>IF(N83="","",N83*'Instructions &amp; Assumptions'!$B$9)</f>
        <v/>
      </c>
      <c r="P83" s="20">
        <f>IF(OR(N83="",O83=""),"",(N83+O83)*'Instructions &amp; Assumptions'!$B$10)</f>
        <v/>
      </c>
      <c r="Q83" s="20">
        <f>IF(N83="","",SUM(N83:P83))</f>
        <v/>
      </c>
      <c r="R83" s="22">
        <f>IF(OR(F83="",G83=""),"",IF(G83&lt;TODAY(),"Completed",IF(F83&lt;=TODAY(),"In Progress","Scheduled")))</f>
        <v/>
      </c>
      <c r="S83" s="5" t="n"/>
      <c r="T83" s="5" t="n"/>
    </row>
    <row r="84">
      <c r="A84" s="12" t="n"/>
      <c r="B84" s="5" t="n"/>
      <c r="C84" s="5" t="n"/>
      <c r="D84" s="12" t="n"/>
      <c r="E84" s="12" t="n"/>
      <c r="F84" s="13" t="n"/>
      <c r="G84" s="14">
        <f>IF(OR(F84="",H84=""),"",F84+H84*7-1)</f>
        <v/>
      </c>
      <c r="H84" s="12" t="n"/>
      <c r="I84" s="15" t="n"/>
      <c r="J84" s="16">
        <f>IF(I84="","",I84/52)</f>
        <v/>
      </c>
      <c r="K84" s="15" t="n"/>
      <c r="L84" s="17">
        <f>IF(E84="","",IFERROR(VLOOKUP(E84,'Instructions &amp; Assumptions'!$D$12:$E$13,2,FALSE),""))</f>
        <v/>
      </c>
      <c r="M84" s="16">
        <f>IF(OR(J84="",K84="",L84=""),"",MIN(MAX(0,(J84-K84)*L84),'Instructions &amp; Assumptions'!$B$8))</f>
        <v/>
      </c>
      <c r="N84" s="16">
        <f>IF(OR(M84="",H84=""),"",M84*H84)</f>
        <v/>
      </c>
      <c r="O84" s="16">
        <f>IF(N84="","",N84*'Instructions &amp; Assumptions'!$B$9)</f>
        <v/>
      </c>
      <c r="P84" s="16">
        <f>IF(OR(N84="",O84=""),"",(N84+O84)*'Instructions &amp; Assumptions'!$B$10)</f>
        <v/>
      </c>
      <c r="Q84" s="16">
        <f>IF(N84="","",SUM(N84:P84))</f>
        <v/>
      </c>
      <c r="R84" s="18">
        <f>IF(OR(F84="",G84=""),"",IF(G84&lt;TODAY(),"Completed",IF(F84&lt;=TODAY(),"In Progress","Scheduled")))</f>
        <v/>
      </c>
      <c r="S84" s="5" t="n"/>
      <c r="T84" s="5" t="n"/>
    </row>
    <row r="85">
      <c r="A85" s="12" t="n"/>
      <c r="B85" s="5" t="n"/>
      <c r="C85" s="5" t="n"/>
      <c r="D85" s="12" t="n"/>
      <c r="E85" s="12" t="n"/>
      <c r="F85" s="13" t="n"/>
      <c r="G85" s="19">
        <f>IF(OR(F85="",H85=""),"",F85+H85*7-1)</f>
        <v/>
      </c>
      <c r="H85" s="12" t="n"/>
      <c r="I85" s="15" t="n"/>
      <c r="J85" s="20">
        <f>IF(I85="","",I85/52)</f>
        <v/>
      </c>
      <c r="K85" s="15" t="n"/>
      <c r="L85" s="21">
        <f>IF(E85="","",IFERROR(VLOOKUP(E85,'Instructions &amp; Assumptions'!$D$12:$E$13,2,FALSE),""))</f>
        <v/>
      </c>
      <c r="M85" s="20">
        <f>IF(OR(J85="",K85="",L85=""),"",MIN(MAX(0,(J85-K85)*L85),'Instructions &amp; Assumptions'!$B$8))</f>
        <v/>
      </c>
      <c r="N85" s="20">
        <f>IF(OR(M85="",H85=""),"",M85*H85)</f>
        <v/>
      </c>
      <c r="O85" s="20">
        <f>IF(N85="","",N85*'Instructions &amp; Assumptions'!$B$9)</f>
        <v/>
      </c>
      <c r="P85" s="20">
        <f>IF(OR(N85="",O85=""),"",(N85+O85)*'Instructions &amp; Assumptions'!$B$10)</f>
        <v/>
      </c>
      <c r="Q85" s="20">
        <f>IF(N85="","",SUM(N85:P85))</f>
        <v/>
      </c>
      <c r="R85" s="22">
        <f>IF(OR(F85="",G85=""),"",IF(G85&lt;TODAY(),"Completed",IF(F85&lt;=TODAY(),"In Progress","Scheduled")))</f>
        <v/>
      </c>
      <c r="S85" s="5" t="n"/>
      <c r="T85" s="5" t="n"/>
    </row>
    <row r="86">
      <c r="A86" s="12" t="n"/>
      <c r="B86" s="5" t="n"/>
      <c r="C86" s="5" t="n"/>
      <c r="D86" s="12" t="n"/>
      <c r="E86" s="12" t="n"/>
      <c r="F86" s="13" t="n"/>
      <c r="G86" s="14">
        <f>IF(OR(F86="",H86=""),"",F86+H86*7-1)</f>
        <v/>
      </c>
      <c r="H86" s="12" t="n"/>
      <c r="I86" s="15" t="n"/>
      <c r="J86" s="16">
        <f>IF(I86="","",I86/52)</f>
        <v/>
      </c>
      <c r="K86" s="15" t="n"/>
      <c r="L86" s="17">
        <f>IF(E86="","",IFERROR(VLOOKUP(E86,'Instructions &amp; Assumptions'!$D$12:$E$13,2,FALSE),""))</f>
        <v/>
      </c>
      <c r="M86" s="16">
        <f>IF(OR(J86="",K86="",L86=""),"",MIN(MAX(0,(J86-K86)*L86),'Instructions &amp; Assumptions'!$B$8))</f>
        <v/>
      </c>
      <c r="N86" s="16">
        <f>IF(OR(M86="",H86=""),"",M86*H86)</f>
        <v/>
      </c>
      <c r="O86" s="16">
        <f>IF(N86="","",N86*'Instructions &amp; Assumptions'!$B$9)</f>
        <v/>
      </c>
      <c r="P86" s="16">
        <f>IF(OR(N86="",O86=""),"",(N86+O86)*'Instructions &amp; Assumptions'!$B$10)</f>
        <v/>
      </c>
      <c r="Q86" s="16">
        <f>IF(N86="","",SUM(N86:P86))</f>
        <v/>
      </c>
      <c r="R86" s="18">
        <f>IF(OR(F86="",G86=""),"",IF(G86&lt;TODAY(),"Completed",IF(F86&lt;=TODAY(),"In Progress","Scheduled")))</f>
        <v/>
      </c>
      <c r="S86" s="5" t="n"/>
      <c r="T86" s="5" t="n"/>
    </row>
    <row r="87">
      <c r="A87" s="12" t="n"/>
      <c r="B87" s="5" t="n"/>
      <c r="C87" s="5" t="n"/>
      <c r="D87" s="12" t="n"/>
      <c r="E87" s="12" t="n"/>
      <c r="F87" s="13" t="n"/>
      <c r="G87" s="19">
        <f>IF(OR(F87="",H87=""),"",F87+H87*7-1)</f>
        <v/>
      </c>
      <c r="H87" s="12" t="n"/>
      <c r="I87" s="15" t="n"/>
      <c r="J87" s="20">
        <f>IF(I87="","",I87/52)</f>
        <v/>
      </c>
      <c r="K87" s="15" t="n"/>
      <c r="L87" s="21">
        <f>IF(E87="","",IFERROR(VLOOKUP(E87,'Instructions &amp; Assumptions'!$D$12:$E$13,2,FALSE),""))</f>
        <v/>
      </c>
      <c r="M87" s="20">
        <f>IF(OR(J87="",K87="",L87=""),"",MIN(MAX(0,(J87-K87)*L87),'Instructions &amp; Assumptions'!$B$8))</f>
        <v/>
      </c>
      <c r="N87" s="20">
        <f>IF(OR(M87="",H87=""),"",M87*H87)</f>
        <v/>
      </c>
      <c r="O87" s="20">
        <f>IF(N87="","",N87*'Instructions &amp; Assumptions'!$B$9)</f>
        <v/>
      </c>
      <c r="P87" s="20">
        <f>IF(OR(N87="",O87=""),"",(N87+O87)*'Instructions &amp; Assumptions'!$B$10)</f>
        <v/>
      </c>
      <c r="Q87" s="20">
        <f>IF(N87="","",SUM(N87:P87))</f>
        <v/>
      </c>
      <c r="R87" s="22">
        <f>IF(OR(F87="",G87=""),"",IF(G87&lt;TODAY(),"Completed",IF(F87&lt;=TODAY(),"In Progress","Scheduled")))</f>
        <v/>
      </c>
      <c r="S87" s="5" t="n"/>
      <c r="T87" s="5" t="n"/>
    </row>
    <row r="88">
      <c r="A88" s="12" t="n"/>
      <c r="B88" s="5" t="n"/>
      <c r="C88" s="5" t="n"/>
      <c r="D88" s="12" t="n"/>
      <c r="E88" s="12" t="n"/>
      <c r="F88" s="13" t="n"/>
      <c r="G88" s="14">
        <f>IF(OR(F88="",H88=""),"",F88+H88*7-1)</f>
        <v/>
      </c>
      <c r="H88" s="12" t="n"/>
      <c r="I88" s="15" t="n"/>
      <c r="J88" s="16">
        <f>IF(I88="","",I88/52)</f>
        <v/>
      </c>
      <c r="K88" s="15" t="n"/>
      <c r="L88" s="17">
        <f>IF(E88="","",IFERROR(VLOOKUP(E88,'Instructions &amp; Assumptions'!$D$12:$E$13,2,FALSE),""))</f>
        <v/>
      </c>
      <c r="M88" s="16">
        <f>IF(OR(J88="",K88="",L88=""),"",MIN(MAX(0,(J88-K88)*L88),'Instructions &amp; Assumptions'!$B$8))</f>
        <v/>
      </c>
      <c r="N88" s="16">
        <f>IF(OR(M88="",H88=""),"",M88*H88)</f>
        <v/>
      </c>
      <c r="O88" s="16">
        <f>IF(N88="","",N88*'Instructions &amp; Assumptions'!$B$9)</f>
        <v/>
      </c>
      <c r="P88" s="16">
        <f>IF(OR(N88="",O88=""),"",(N88+O88)*'Instructions &amp; Assumptions'!$B$10)</f>
        <v/>
      </c>
      <c r="Q88" s="16">
        <f>IF(N88="","",SUM(N88:P88))</f>
        <v/>
      </c>
      <c r="R88" s="18">
        <f>IF(OR(F88="",G88=""),"",IF(G88&lt;TODAY(),"Completed",IF(F88&lt;=TODAY(),"In Progress","Scheduled")))</f>
        <v/>
      </c>
      <c r="S88" s="5" t="n"/>
      <c r="T88" s="5" t="n"/>
    </row>
    <row r="89">
      <c r="A89" s="12" t="n"/>
      <c r="B89" s="5" t="n"/>
      <c r="C89" s="5" t="n"/>
      <c r="D89" s="12" t="n"/>
      <c r="E89" s="12" t="n"/>
      <c r="F89" s="13" t="n"/>
      <c r="G89" s="19">
        <f>IF(OR(F89="",H89=""),"",F89+H89*7-1)</f>
        <v/>
      </c>
      <c r="H89" s="12" t="n"/>
      <c r="I89" s="15" t="n"/>
      <c r="J89" s="20">
        <f>IF(I89="","",I89/52)</f>
        <v/>
      </c>
      <c r="K89" s="15" t="n"/>
      <c r="L89" s="21">
        <f>IF(E89="","",IFERROR(VLOOKUP(E89,'Instructions &amp; Assumptions'!$D$12:$E$13,2,FALSE),""))</f>
        <v/>
      </c>
      <c r="M89" s="20">
        <f>IF(OR(J89="",K89="",L89=""),"",MIN(MAX(0,(J89-K89)*L89),'Instructions &amp; Assumptions'!$B$8))</f>
        <v/>
      </c>
      <c r="N89" s="20">
        <f>IF(OR(M89="",H89=""),"",M89*H89)</f>
        <v/>
      </c>
      <c r="O89" s="20">
        <f>IF(N89="","",N89*'Instructions &amp; Assumptions'!$B$9)</f>
        <v/>
      </c>
      <c r="P89" s="20">
        <f>IF(OR(N89="",O89=""),"",(N89+O89)*'Instructions &amp; Assumptions'!$B$10)</f>
        <v/>
      </c>
      <c r="Q89" s="20">
        <f>IF(N89="","",SUM(N89:P89))</f>
        <v/>
      </c>
      <c r="R89" s="22">
        <f>IF(OR(F89="",G89=""),"",IF(G89&lt;TODAY(),"Completed",IF(F89&lt;=TODAY(),"In Progress","Scheduled")))</f>
        <v/>
      </c>
      <c r="S89" s="5" t="n"/>
      <c r="T89" s="5" t="n"/>
    </row>
    <row r="90">
      <c r="A90" s="12" t="n"/>
      <c r="B90" s="5" t="n"/>
      <c r="C90" s="5" t="n"/>
      <c r="D90" s="12" t="n"/>
      <c r="E90" s="12" t="n"/>
      <c r="F90" s="13" t="n"/>
      <c r="G90" s="14">
        <f>IF(OR(F90="",H90=""),"",F90+H90*7-1)</f>
        <v/>
      </c>
      <c r="H90" s="12" t="n"/>
      <c r="I90" s="15" t="n"/>
      <c r="J90" s="16">
        <f>IF(I90="","",I90/52)</f>
        <v/>
      </c>
      <c r="K90" s="15" t="n"/>
      <c r="L90" s="17">
        <f>IF(E90="","",IFERROR(VLOOKUP(E90,'Instructions &amp; Assumptions'!$D$12:$E$13,2,FALSE),""))</f>
        <v/>
      </c>
      <c r="M90" s="16">
        <f>IF(OR(J90="",K90="",L90=""),"",MIN(MAX(0,(J90-K90)*L90),'Instructions &amp; Assumptions'!$B$8))</f>
        <v/>
      </c>
      <c r="N90" s="16">
        <f>IF(OR(M90="",H90=""),"",M90*H90)</f>
        <v/>
      </c>
      <c r="O90" s="16">
        <f>IF(N90="","",N90*'Instructions &amp; Assumptions'!$B$9)</f>
        <v/>
      </c>
      <c r="P90" s="16">
        <f>IF(OR(N90="",O90=""),"",(N90+O90)*'Instructions &amp; Assumptions'!$B$10)</f>
        <v/>
      </c>
      <c r="Q90" s="16">
        <f>IF(N90="","",SUM(N90:P90))</f>
        <v/>
      </c>
      <c r="R90" s="18">
        <f>IF(OR(F90="",G90=""),"",IF(G90&lt;TODAY(),"Completed",IF(F90&lt;=TODAY(),"In Progress","Scheduled")))</f>
        <v/>
      </c>
      <c r="S90" s="5" t="n"/>
      <c r="T90" s="5" t="n"/>
    </row>
    <row r="91">
      <c r="A91" s="12" t="n"/>
      <c r="B91" s="5" t="n"/>
      <c r="C91" s="5" t="n"/>
      <c r="D91" s="12" t="n"/>
      <c r="E91" s="12" t="n"/>
      <c r="F91" s="13" t="n"/>
      <c r="G91" s="19">
        <f>IF(OR(F91="",H91=""),"",F91+H91*7-1)</f>
        <v/>
      </c>
      <c r="H91" s="12" t="n"/>
      <c r="I91" s="15" t="n"/>
      <c r="J91" s="20">
        <f>IF(I91="","",I91/52)</f>
        <v/>
      </c>
      <c r="K91" s="15" t="n"/>
      <c r="L91" s="21">
        <f>IF(E91="","",IFERROR(VLOOKUP(E91,'Instructions &amp; Assumptions'!$D$12:$E$13,2,FALSE),""))</f>
        <v/>
      </c>
      <c r="M91" s="20">
        <f>IF(OR(J91="",K91="",L91=""),"",MIN(MAX(0,(J91-K91)*L91),'Instructions &amp; Assumptions'!$B$8))</f>
        <v/>
      </c>
      <c r="N91" s="20">
        <f>IF(OR(M91="",H91=""),"",M91*H91)</f>
        <v/>
      </c>
      <c r="O91" s="20">
        <f>IF(N91="","",N91*'Instructions &amp; Assumptions'!$B$9)</f>
        <v/>
      </c>
      <c r="P91" s="20">
        <f>IF(OR(N91="",O91=""),"",(N91+O91)*'Instructions &amp; Assumptions'!$B$10)</f>
        <v/>
      </c>
      <c r="Q91" s="20">
        <f>IF(N91="","",SUM(N91:P91))</f>
        <v/>
      </c>
      <c r="R91" s="22">
        <f>IF(OR(F91="",G91=""),"",IF(G91&lt;TODAY(),"Completed",IF(F91&lt;=TODAY(),"In Progress","Scheduled")))</f>
        <v/>
      </c>
      <c r="S91" s="5" t="n"/>
      <c r="T91" s="5" t="n"/>
    </row>
    <row r="92">
      <c r="A92" s="12" t="n"/>
      <c r="B92" s="5" t="n"/>
      <c r="C92" s="5" t="n"/>
      <c r="D92" s="12" t="n"/>
      <c r="E92" s="12" t="n"/>
      <c r="F92" s="13" t="n"/>
      <c r="G92" s="14">
        <f>IF(OR(F92="",H92=""),"",F92+H92*7-1)</f>
        <v/>
      </c>
      <c r="H92" s="12" t="n"/>
      <c r="I92" s="15" t="n"/>
      <c r="J92" s="16">
        <f>IF(I92="","",I92/52)</f>
        <v/>
      </c>
      <c r="K92" s="15" t="n"/>
      <c r="L92" s="17">
        <f>IF(E92="","",IFERROR(VLOOKUP(E92,'Instructions &amp; Assumptions'!$D$12:$E$13,2,FALSE),""))</f>
        <v/>
      </c>
      <c r="M92" s="16">
        <f>IF(OR(J92="",K92="",L92=""),"",MIN(MAX(0,(J92-K92)*L92),'Instructions &amp; Assumptions'!$B$8))</f>
        <v/>
      </c>
      <c r="N92" s="16">
        <f>IF(OR(M92="",H92=""),"",M92*H92)</f>
        <v/>
      </c>
      <c r="O92" s="16">
        <f>IF(N92="","",N92*'Instructions &amp; Assumptions'!$B$9)</f>
        <v/>
      </c>
      <c r="P92" s="16">
        <f>IF(OR(N92="",O92=""),"",(N92+O92)*'Instructions &amp; Assumptions'!$B$10)</f>
        <v/>
      </c>
      <c r="Q92" s="16">
        <f>IF(N92="","",SUM(N92:P92))</f>
        <v/>
      </c>
      <c r="R92" s="18">
        <f>IF(OR(F92="",G92=""),"",IF(G92&lt;TODAY(),"Completed",IF(F92&lt;=TODAY(),"In Progress","Scheduled")))</f>
        <v/>
      </c>
      <c r="S92" s="5" t="n"/>
      <c r="T92" s="5" t="n"/>
    </row>
    <row r="93">
      <c r="A93" s="12" t="n"/>
      <c r="B93" s="5" t="n"/>
      <c r="C93" s="5" t="n"/>
      <c r="D93" s="12" t="n"/>
      <c r="E93" s="12" t="n"/>
      <c r="F93" s="13" t="n"/>
      <c r="G93" s="19">
        <f>IF(OR(F93="",H93=""),"",F93+H93*7-1)</f>
        <v/>
      </c>
      <c r="H93" s="12" t="n"/>
      <c r="I93" s="15" t="n"/>
      <c r="J93" s="20">
        <f>IF(I93="","",I93/52)</f>
        <v/>
      </c>
      <c r="K93" s="15" t="n"/>
      <c r="L93" s="21">
        <f>IF(E93="","",IFERROR(VLOOKUP(E93,'Instructions &amp; Assumptions'!$D$12:$E$13,2,FALSE),""))</f>
        <v/>
      </c>
      <c r="M93" s="20">
        <f>IF(OR(J93="",K93="",L93=""),"",MIN(MAX(0,(J93-K93)*L93),'Instructions &amp; Assumptions'!$B$8))</f>
        <v/>
      </c>
      <c r="N93" s="20">
        <f>IF(OR(M93="",H93=""),"",M93*H93)</f>
        <v/>
      </c>
      <c r="O93" s="20">
        <f>IF(N93="","",N93*'Instructions &amp; Assumptions'!$B$9)</f>
        <v/>
      </c>
      <c r="P93" s="20">
        <f>IF(OR(N93="",O93=""),"",(N93+O93)*'Instructions &amp; Assumptions'!$B$10)</f>
        <v/>
      </c>
      <c r="Q93" s="20">
        <f>IF(N93="","",SUM(N93:P93))</f>
        <v/>
      </c>
      <c r="R93" s="22">
        <f>IF(OR(F93="",G93=""),"",IF(G93&lt;TODAY(),"Completed",IF(F93&lt;=TODAY(),"In Progress","Scheduled")))</f>
        <v/>
      </c>
      <c r="S93" s="5" t="n"/>
      <c r="T93" s="5" t="n"/>
    </row>
    <row r="94">
      <c r="A94" s="12" t="n"/>
      <c r="B94" s="5" t="n"/>
      <c r="C94" s="5" t="n"/>
      <c r="D94" s="12" t="n"/>
      <c r="E94" s="12" t="n"/>
      <c r="F94" s="13" t="n"/>
      <c r="G94" s="14">
        <f>IF(OR(F94="",H94=""),"",F94+H94*7-1)</f>
        <v/>
      </c>
      <c r="H94" s="12" t="n"/>
      <c r="I94" s="15" t="n"/>
      <c r="J94" s="16">
        <f>IF(I94="","",I94/52)</f>
        <v/>
      </c>
      <c r="K94" s="15" t="n"/>
      <c r="L94" s="17">
        <f>IF(E94="","",IFERROR(VLOOKUP(E94,'Instructions &amp; Assumptions'!$D$12:$E$13,2,FALSE),""))</f>
        <v/>
      </c>
      <c r="M94" s="16">
        <f>IF(OR(J94="",K94="",L94=""),"",MIN(MAX(0,(J94-K94)*L94),'Instructions &amp; Assumptions'!$B$8))</f>
        <v/>
      </c>
      <c r="N94" s="16">
        <f>IF(OR(M94="",H94=""),"",M94*H94)</f>
        <v/>
      </c>
      <c r="O94" s="16">
        <f>IF(N94="","",N94*'Instructions &amp; Assumptions'!$B$9)</f>
        <v/>
      </c>
      <c r="P94" s="16">
        <f>IF(OR(N94="",O94=""),"",(N94+O94)*'Instructions &amp; Assumptions'!$B$10)</f>
        <v/>
      </c>
      <c r="Q94" s="16">
        <f>IF(N94="","",SUM(N94:P94))</f>
        <v/>
      </c>
      <c r="R94" s="18">
        <f>IF(OR(F94="",G94=""),"",IF(G94&lt;TODAY(),"Completed",IF(F94&lt;=TODAY(),"In Progress","Scheduled")))</f>
        <v/>
      </c>
      <c r="S94" s="5" t="n"/>
      <c r="T94" s="5" t="n"/>
    </row>
    <row r="95">
      <c r="A95" s="12" t="n"/>
      <c r="B95" s="5" t="n"/>
      <c r="C95" s="5" t="n"/>
      <c r="D95" s="12" t="n"/>
      <c r="E95" s="12" t="n"/>
      <c r="F95" s="13" t="n"/>
      <c r="G95" s="19">
        <f>IF(OR(F95="",H95=""),"",F95+H95*7-1)</f>
        <v/>
      </c>
      <c r="H95" s="12" t="n"/>
      <c r="I95" s="15" t="n"/>
      <c r="J95" s="20">
        <f>IF(I95="","",I95/52)</f>
        <v/>
      </c>
      <c r="K95" s="15" t="n"/>
      <c r="L95" s="21">
        <f>IF(E95="","",IFERROR(VLOOKUP(E95,'Instructions &amp; Assumptions'!$D$12:$E$13,2,FALSE),""))</f>
        <v/>
      </c>
      <c r="M95" s="20">
        <f>IF(OR(J95="",K95="",L95=""),"",MIN(MAX(0,(J95-K95)*L95),'Instructions &amp; Assumptions'!$B$8))</f>
        <v/>
      </c>
      <c r="N95" s="20">
        <f>IF(OR(M95="",H95=""),"",M95*H95)</f>
        <v/>
      </c>
      <c r="O95" s="20">
        <f>IF(N95="","",N95*'Instructions &amp; Assumptions'!$B$9)</f>
        <v/>
      </c>
      <c r="P95" s="20">
        <f>IF(OR(N95="",O95=""),"",(N95+O95)*'Instructions &amp; Assumptions'!$B$10)</f>
        <v/>
      </c>
      <c r="Q95" s="20">
        <f>IF(N95="","",SUM(N95:P95))</f>
        <v/>
      </c>
      <c r="R95" s="22">
        <f>IF(OR(F95="",G95=""),"",IF(G95&lt;TODAY(),"Completed",IF(F95&lt;=TODAY(),"In Progress","Scheduled")))</f>
        <v/>
      </c>
      <c r="S95" s="5" t="n"/>
      <c r="T95" s="5" t="n"/>
    </row>
    <row r="96">
      <c r="A96" s="12" t="n"/>
      <c r="B96" s="5" t="n"/>
      <c r="C96" s="5" t="n"/>
      <c r="D96" s="12" t="n"/>
      <c r="E96" s="12" t="n"/>
      <c r="F96" s="13" t="n"/>
      <c r="G96" s="14">
        <f>IF(OR(F96="",H96=""),"",F96+H96*7-1)</f>
        <v/>
      </c>
      <c r="H96" s="12" t="n"/>
      <c r="I96" s="15" t="n"/>
      <c r="J96" s="16">
        <f>IF(I96="","",I96/52)</f>
        <v/>
      </c>
      <c r="K96" s="15" t="n"/>
      <c r="L96" s="17">
        <f>IF(E96="","",IFERROR(VLOOKUP(E96,'Instructions &amp; Assumptions'!$D$12:$E$13,2,FALSE),""))</f>
        <v/>
      </c>
      <c r="M96" s="16">
        <f>IF(OR(J96="",K96="",L96=""),"",MIN(MAX(0,(J96-K96)*L96),'Instructions &amp; Assumptions'!$B$8))</f>
        <v/>
      </c>
      <c r="N96" s="16">
        <f>IF(OR(M96="",H96=""),"",M96*H96)</f>
        <v/>
      </c>
      <c r="O96" s="16">
        <f>IF(N96="","",N96*'Instructions &amp; Assumptions'!$B$9)</f>
        <v/>
      </c>
      <c r="P96" s="16">
        <f>IF(OR(N96="",O96=""),"",(N96+O96)*'Instructions &amp; Assumptions'!$B$10)</f>
        <v/>
      </c>
      <c r="Q96" s="16">
        <f>IF(N96="","",SUM(N96:P96))</f>
        <v/>
      </c>
      <c r="R96" s="18">
        <f>IF(OR(F96="",G96=""),"",IF(G96&lt;TODAY(),"Completed",IF(F96&lt;=TODAY(),"In Progress","Scheduled")))</f>
        <v/>
      </c>
      <c r="S96" s="5" t="n"/>
      <c r="T96" s="5" t="n"/>
    </row>
    <row r="97">
      <c r="A97" s="12" t="n"/>
      <c r="B97" s="5" t="n"/>
      <c r="C97" s="5" t="n"/>
      <c r="D97" s="12" t="n"/>
      <c r="E97" s="12" t="n"/>
      <c r="F97" s="13" t="n"/>
      <c r="G97" s="19">
        <f>IF(OR(F97="",H97=""),"",F97+H97*7-1)</f>
        <v/>
      </c>
      <c r="H97" s="12" t="n"/>
      <c r="I97" s="15" t="n"/>
      <c r="J97" s="20">
        <f>IF(I97="","",I97/52)</f>
        <v/>
      </c>
      <c r="K97" s="15" t="n"/>
      <c r="L97" s="21">
        <f>IF(E97="","",IFERROR(VLOOKUP(E97,'Instructions &amp; Assumptions'!$D$12:$E$13,2,FALSE),""))</f>
        <v/>
      </c>
      <c r="M97" s="20">
        <f>IF(OR(J97="",K97="",L97=""),"",MIN(MAX(0,(J97-K97)*L97),'Instructions &amp; Assumptions'!$B$8))</f>
        <v/>
      </c>
      <c r="N97" s="20">
        <f>IF(OR(M97="",H97=""),"",M97*H97)</f>
        <v/>
      </c>
      <c r="O97" s="20">
        <f>IF(N97="","",N97*'Instructions &amp; Assumptions'!$B$9)</f>
        <v/>
      </c>
      <c r="P97" s="20">
        <f>IF(OR(N97="",O97=""),"",(N97+O97)*'Instructions &amp; Assumptions'!$B$10)</f>
        <v/>
      </c>
      <c r="Q97" s="20">
        <f>IF(N97="","",SUM(N97:P97))</f>
        <v/>
      </c>
      <c r="R97" s="22">
        <f>IF(OR(F97="",G97=""),"",IF(G97&lt;TODAY(),"Completed",IF(F97&lt;=TODAY(),"In Progress","Scheduled")))</f>
        <v/>
      </c>
      <c r="S97" s="5" t="n"/>
      <c r="T97" s="5" t="n"/>
    </row>
    <row r="98">
      <c r="A98" s="12" t="n"/>
      <c r="B98" s="5" t="n"/>
      <c r="C98" s="5" t="n"/>
      <c r="D98" s="12" t="n"/>
      <c r="E98" s="12" t="n"/>
      <c r="F98" s="13" t="n"/>
      <c r="G98" s="14">
        <f>IF(OR(F98="",H98=""),"",F98+H98*7-1)</f>
        <v/>
      </c>
      <c r="H98" s="12" t="n"/>
      <c r="I98" s="15" t="n"/>
      <c r="J98" s="16">
        <f>IF(I98="","",I98/52)</f>
        <v/>
      </c>
      <c r="K98" s="15" t="n"/>
      <c r="L98" s="17">
        <f>IF(E98="","",IFERROR(VLOOKUP(E98,'Instructions &amp; Assumptions'!$D$12:$E$13,2,FALSE),""))</f>
        <v/>
      </c>
      <c r="M98" s="16">
        <f>IF(OR(J98="",K98="",L98=""),"",MIN(MAX(0,(J98-K98)*L98),'Instructions &amp; Assumptions'!$B$8))</f>
        <v/>
      </c>
      <c r="N98" s="16">
        <f>IF(OR(M98="",H98=""),"",M98*H98)</f>
        <v/>
      </c>
      <c r="O98" s="16">
        <f>IF(N98="","",N98*'Instructions &amp; Assumptions'!$B$9)</f>
        <v/>
      </c>
      <c r="P98" s="16">
        <f>IF(OR(N98="",O98=""),"",(N98+O98)*'Instructions &amp; Assumptions'!$B$10)</f>
        <v/>
      </c>
      <c r="Q98" s="16">
        <f>IF(N98="","",SUM(N98:P98))</f>
        <v/>
      </c>
      <c r="R98" s="18">
        <f>IF(OR(F98="",G98=""),"",IF(G98&lt;TODAY(),"Completed",IF(F98&lt;=TODAY(),"In Progress","Scheduled")))</f>
        <v/>
      </c>
      <c r="S98" s="5" t="n"/>
      <c r="T98" s="5" t="n"/>
    </row>
    <row r="99">
      <c r="A99" s="12" t="n"/>
      <c r="B99" s="5" t="n"/>
      <c r="C99" s="5" t="n"/>
      <c r="D99" s="12" t="n"/>
      <c r="E99" s="12" t="n"/>
      <c r="F99" s="13" t="n"/>
      <c r="G99" s="19">
        <f>IF(OR(F99="",H99=""),"",F99+H99*7-1)</f>
        <v/>
      </c>
      <c r="H99" s="12" t="n"/>
      <c r="I99" s="15" t="n"/>
      <c r="J99" s="20">
        <f>IF(I99="","",I99/52)</f>
        <v/>
      </c>
      <c r="K99" s="15" t="n"/>
      <c r="L99" s="21">
        <f>IF(E99="","",IFERROR(VLOOKUP(E99,'Instructions &amp; Assumptions'!$D$12:$E$13,2,FALSE),""))</f>
        <v/>
      </c>
      <c r="M99" s="20">
        <f>IF(OR(J99="",K99="",L99=""),"",MIN(MAX(0,(J99-K99)*L99),'Instructions &amp; Assumptions'!$B$8))</f>
        <v/>
      </c>
      <c r="N99" s="20">
        <f>IF(OR(M99="",H99=""),"",M99*H99)</f>
        <v/>
      </c>
      <c r="O99" s="20">
        <f>IF(N99="","",N99*'Instructions &amp; Assumptions'!$B$9)</f>
        <v/>
      </c>
      <c r="P99" s="20">
        <f>IF(OR(N99="",O99=""),"",(N99+O99)*'Instructions &amp; Assumptions'!$B$10)</f>
        <v/>
      </c>
      <c r="Q99" s="20">
        <f>IF(N99="","",SUM(N99:P99))</f>
        <v/>
      </c>
      <c r="R99" s="22">
        <f>IF(OR(F99="",G99=""),"",IF(G99&lt;TODAY(),"Completed",IF(F99&lt;=TODAY(),"In Progress","Scheduled")))</f>
        <v/>
      </c>
      <c r="S99" s="5" t="n"/>
      <c r="T99" s="5" t="n"/>
    </row>
    <row r="100">
      <c r="A100" s="12" t="n"/>
      <c r="B100" s="5" t="n"/>
      <c r="C100" s="5" t="n"/>
      <c r="D100" s="12" t="n"/>
      <c r="E100" s="12" t="n"/>
      <c r="F100" s="13" t="n"/>
      <c r="G100" s="14">
        <f>IF(OR(F100="",H100=""),"",F100+H100*7-1)</f>
        <v/>
      </c>
      <c r="H100" s="12" t="n"/>
      <c r="I100" s="15" t="n"/>
      <c r="J100" s="16">
        <f>IF(I100="","",I100/52)</f>
        <v/>
      </c>
      <c r="K100" s="15" t="n"/>
      <c r="L100" s="17">
        <f>IF(E100="","",IFERROR(VLOOKUP(E100,'Instructions &amp; Assumptions'!$D$12:$E$13,2,FALSE),""))</f>
        <v/>
      </c>
      <c r="M100" s="16">
        <f>IF(OR(J100="",K100="",L100=""),"",MIN(MAX(0,(J100-K100)*L100),'Instructions &amp; Assumptions'!$B$8))</f>
        <v/>
      </c>
      <c r="N100" s="16">
        <f>IF(OR(M100="",H100=""),"",M100*H100)</f>
        <v/>
      </c>
      <c r="O100" s="16">
        <f>IF(N100="","",N100*'Instructions &amp; Assumptions'!$B$9)</f>
        <v/>
      </c>
      <c r="P100" s="16">
        <f>IF(OR(N100="",O100=""),"",(N100+O100)*'Instructions &amp; Assumptions'!$B$10)</f>
        <v/>
      </c>
      <c r="Q100" s="16">
        <f>IF(N100="","",SUM(N100:P100))</f>
        <v/>
      </c>
      <c r="R100" s="18">
        <f>IF(OR(F100="",G100=""),"",IF(G100&lt;TODAY(),"Completed",IF(F100&lt;=TODAY(),"In Progress","Scheduled")))</f>
        <v/>
      </c>
      <c r="S100" s="5" t="n"/>
      <c r="T100" s="5" t="n"/>
    </row>
    <row r="101">
      <c r="A101" s="12" t="n"/>
      <c r="B101" s="5" t="n"/>
      <c r="C101" s="5" t="n"/>
      <c r="D101" s="12" t="n"/>
      <c r="E101" s="12" t="n"/>
      <c r="F101" s="13" t="n"/>
      <c r="G101" s="19">
        <f>IF(OR(F101="",H101=""),"",F101+H101*7-1)</f>
        <v/>
      </c>
      <c r="H101" s="12" t="n"/>
      <c r="I101" s="15" t="n"/>
      <c r="J101" s="20">
        <f>IF(I101="","",I101/52)</f>
        <v/>
      </c>
      <c r="K101" s="15" t="n"/>
      <c r="L101" s="21">
        <f>IF(E101="","",IFERROR(VLOOKUP(E101,'Instructions &amp; Assumptions'!$D$12:$E$13,2,FALSE),""))</f>
        <v/>
      </c>
      <c r="M101" s="20">
        <f>IF(OR(J101="",K101="",L101=""),"",MIN(MAX(0,(J101-K101)*L101),'Instructions &amp; Assumptions'!$B$8))</f>
        <v/>
      </c>
      <c r="N101" s="20">
        <f>IF(OR(M101="",H101=""),"",M101*H101)</f>
        <v/>
      </c>
      <c r="O101" s="20">
        <f>IF(N101="","",N101*'Instructions &amp; Assumptions'!$B$9)</f>
        <v/>
      </c>
      <c r="P101" s="20">
        <f>IF(OR(N101="",O101=""),"",(N101+O101)*'Instructions &amp; Assumptions'!$B$10)</f>
        <v/>
      </c>
      <c r="Q101" s="20">
        <f>IF(N101="","",SUM(N101:P101))</f>
        <v/>
      </c>
      <c r="R101" s="22">
        <f>IF(OR(F101="",G101=""),"",IF(G101&lt;TODAY(),"Completed",IF(F101&lt;=TODAY(),"In Progress","Scheduled")))</f>
        <v/>
      </c>
      <c r="S101" s="5" t="n"/>
      <c r="T101" s="5" t="n"/>
    </row>
  </sheetData>
  <autoFilter ref="A1:T101"/>
  <conditionalFormatting sqref="Q2:Q101">
    <cfRule type="expression" priority="1" dxfId="0">
      <formula>AND($A2&lt;&gt;"",$Q2&gt;0)</formula>
    </cfRule>
  </conditionalFormatting>
  <conditionalFormatting sqref="R2:R101">
    <cfRule type="expression" priority="2" dxfId="0">
      <formula>$R2="Completed"</formula>
    </cfRule>
  </conditionalFormatting>
  <conditionalFormatting sqref="F2:R101">
    <cfRule type="expression" priority="3" dxfId="1">
      <formula>AND($A2&lt;&gt;"",OR($F2="",$G2="",$G2&lt;$F2))</formula>
    </cfRule>
  </conditionalFormatting>
  <conditionalFormatting sqref="H2:H101">
    <cfRule type="expression" priority="4" dxfId="1">
      <formula>AND($A2&lt;&gt;"",$H2&gt;'Instructions &amp; Assumptions'!$B$11)</formula>
    </cfRule>
  </conditionalFormatting>
  <dataValidations count="5">
    <dataValidation sqref="E2:E101" showErrorMessage="1" showInputMessage="1" allowBlank="1" type="list">
      <formula1>"Maternity,Parental"</formula1>
    </dataValidation>
    <dataValidation sqref="D2:D101" showErrorMessage="1" showInputMessage="1" allowBlank="1" type="list">
      <formula1>"AB,BC,MB,NB,NL,NS,NT,NU,ON,PE,QC,SK,YT"</formula1>
    </dataValidation>
    <dataValidation sqref="H2:H101" showErrorMessage="1" showInputMessage="1" allowBlank="1" type="whole" operator="between">
      <formula1>1</formula1>
      <formula2>52</formula2>
    </dataValidation>
    <dataValidation sqref="I2:I101" showErrorMessage="1" showInputMessage="1" allowBlank="1" type="decimal" operator="greaterThan">
      <formula1>0</formula1>
    </dataValidation>
    <dataValidation sqref="K2:K101" showErrorMessage="1" showInputMessage="1" allowBlank="1" type="decimal" operator="between">
      <formula1>0</formula1>
      <formula2>2000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20" customWidth="1" min="3" max="3"/>
    <col width="4" customWidth="1" min="4" max="4"/>
    <col width="18" customWidth="1" min="5" max="5"/>
    <col width="14" customWidth="1" min="6" max="6"/>
    <col width="20" customWidth="1" min="7" max="7"/>
    <col width="4" customWidth="1" min="8" max="8"/>
    <col width="24" customWidth="1" min="9" max="9"/>
    <col width="18" customWidth="1" min="10" max="10"/>
  </cols>
  <sheetData>
    <row r="1" ht="30" customHeight="1">
      <c r="A1" s="1" t="inlineStr">
        <is>
          <t>Maternity and Parental Leave Top-Up Budget Dashboard</t>
        </is>
      </c>
    </row>
    <row r="2">
      <c r="A2" s="23" t="inlineStr">
        <is>
          <t>Management summary of projected employer costs in CAD</t>
        </is>
      </c>
    </row>
    <row r="3"/>
    <row r="4">
      <c r="A4" s="24" t="inlineStr">
        <is>
          <t>Key Performance Indicators</t>
        </is>
      </c>
      <c r="B4" s="24" t="inlineStr">
        <is>
          <t>Value</t>
        </is>
      </c>
    </row>
    <row r="5">
      <c r="A5" s="25" t="inlineStr">
        <is>
          <t>Total employees</t>
        </is>
      </c>
      <c r="B5" s="26">
        <f>COUNTIF('Employee Top-Up Budget'!A:A,"EMP-*")</f>
        <v/>
      </c>
    </row>
    <row r="6">
      <c r="A6" s="25" t="inlineStr">
        <is>
          <t>Total gross top-up budget</t>
        </is>
      </c>
      <c r="B6" s="27">
        <f>SUM('Employee Top-Up Budget'!N:N)</f>
        <v/>
      </c>
    </row>
    <row r="7">
      <c r="A7" s="25" t="inlineStr">
        <is>
          <t>Total payroll burden</t>
        </is>
      </c>
      <c r="B7" s="27">
        <f>SUM('Employee Top-Up Budget'!O:O)</f>
        <v/>
      </c>
    </row>
    <row r="8">
      <c r="A8" s="25" t="inlineStr">
        <is>
          <t>Total contingency</t>
        </is>
      </c>
      <c r="B8" s="27">
        <f>SUM('Employee Top-Up Budget'!P:P)</f>
        <v/>
      </c>
    </row>
    <row r="9">
      <c r="A9" s="25" t="inlineStr">
        <is>
          <t>Total employer cost</t>
        </is>
      </c>
      <c r="B9" s="27">
        <f>SUM('Employee Top-Up Budget'!Q:Q)</f>
        <v/>
      </c>
    </row>
    <row r="10">
      <c r="A10" s="25" t="inlineStr">
        <is>
          <t>Average cost per employee</t>
        </is>
      </c>
      <c r="B10" s="27">
        <f>IFERROR(AVERAGE('Employee Top-Up Budget'!$Q$2:$Q$101),0)</f>
        <v/>
      </c>
    </row>
    <row r="11">
      <c r="A11" s="25" t="inlineStr">
        <is>
          <t>Percentage of total cost from top-ups</t>
        </is>
      </c>
      <c r="B11" s="28">
        <f>IFERROR(SUM('Employee Top-Up Budget'!N:N)/SUM('Employee Top-Up Budget'!Q:Q),0)</f>
        <v/>
      </c>
    </row>
    <row r="12"/>
    <row r="13"/>
    <row r="14">
      <c r="A14" s="24" t="inlineStr">
        <is>
          <t>Province</t>
        </is>
      </c>
      <c r="B14" s="24" t="inlineStr">
        <is>
          <t>Employees</t>
        </is>
      </c>
      <c r="C14" s="24" t="inlineStr">
        <is>
          <t>Total Employer Cost</t>
        </is>
      </c>
      <c r="E14" s="24" t="inlineStr">
        <is>
          <t>Leave Type</t>
        </is>
      </c>
      <c r="F14" s="24" t="inlineStr">
        <is>
          <t>Employees</t>
        </is>
      </c>
      <c r="G14" s="24" t="inlineStr">
        <is>
          <t>Total Employer Cost</t>
        </is>
      </c>
      <c r="I14" s="24" t="inlineStr">
        <is>
          <t>Cost Component</t>
        </is>
      </c>
      <c r="J14" s="24" t="inlineStr">
        <is>
          <t>Amount</t>
        </is>
      </c>
    </row>
    <row r="15">
      <c r="A15" s="22" t="inlineStr">
        <is>
          <t>ON</t>
        </is>
      </c>
      <c r="B15" s="22">
        <f>COUNTIF('Employee Top-Up Budget'!$D$2:$D$101,A15)</f>
        <v/>
      </c>
      <c r="C15" s="20">
        <f>SUMIF('Employee Top-Up Budget'!$D$2:$D$101,A15,'Employee Top-Up Budget'!$Q$2:$Q$101)</f>
        <v/>
      </c>
      <c r="E15" s="22" t="inlineStr">
        <is>
          <t>Maternity</t>
        </is>
      </c>
      <c r="F15" s="22">
        <f>COUNTIF('Employee Top-Up Budget'!$E$2:$E$101,E15)</f>
        <v/>
      </c>
      <c r="G15" s="20">
        <f>SUMIF('Employee Top-Up Budget'!$E$2:$E$101,E15,'Employee Top-Up Budget'!$Q$2:$Q$101)</f>
        <v/>
      </c>
      <c r="I15" s="22" t="inlineStr">
        <is>
          <t>Gross Top-Up Budget</t>
        </is>
      </c>
      <c r="J15" s="20">
        <f>SUM('Employee Top-Up Budget'!N:N)</f>
        <v/>
      </c>
    </row>
    <row r="16">
      <c r="A16" s="9" t="inlineStr">
        <is>
          <t>QC</t>
        </is>
      </c>
      <c r="B16" s="9">
        <f>COUNTIF('Employee Top-Up Budget'!$D$2:$D$101,A16)</f>
        <v/>
      </c>
      <c r="C16" s="29">
        <f>SUMIF('Employee Top-Up Budget'!$D$2:$D$101,A16,'Employee Top-Up Budget'!$Q$2:$Q$101)</f>
        <v/>
      </c>
      <c r="E16" s="9" t="inlineStr">
        <is>
          <t>Parental</t>
        </is>
      </c>
      <c r="F16" s="9">
        <f>COUNTIF('Employee Top-Up Budget'!$E$2:$E$101,E16)</f>
        <v/>
      </c>
      <c r="G16" s="29">
        <f>SUMIF('Employee Top-Up Budget'!$E$2:$E$101,E16,'Employee Top-Up Budget'!$Q$2:$Q$101)</f>
        <v/>
      </c>
      <c r="I16" s="9" t="inlineStr">
        <is>
          <t>Payroll Burden</t>
        </is>
      </c>
      <c r="J16" s="29">
        <f>SUM('Employee Top-Up Budget'!O:O)</f>
        <v/>
      </c>
    </row>
    <row r="17">
      <c r="A17" s="22" t="inlineStr">
        <is>
          <t>BC</t>
        </is>
      </c>
      <c r="B17" s="22">
        <f>COUNTIF('Employee Top-Up Budget'!$D$2:$D$101,A17)</f>
        <v/>
      </c>
      <c r="C17" s="20">
        <f>SUMIF('Employee Top-Up Budget'!$D$2:$D$101,A17,'Employee Top-Up Budget'!$Q$2:$Q$101)</f>
        <v/>
      </c>
      <c r="I17" s="22" t="inlineStr">
        <is>
          <t>Contingency</t>
        </is>
      </c>
      <c r="J17" s="20">
        <f>SUM('Employee Top-Up Budget'!P:P)</f>
        <v/>
      </c>
    </row>
    <row r="18">
      <c r="A18" s="9" t="inlineStr">
        <is>
          <t>AB</t>
        </is>
      </c>
      <c r="B18" s="9">
        <f>COUNTIF('Employee Top-Up Budget'!$D$2:$D$101,A18)</f>
        <v/>
      </c>
      <c r="C18" s="29">
        <f>SUMIF('Employee Top-Up Budget'!$D$2:$D$101,A18,'Employee Top-Up Budget'!$Q$2:$Q$101)</f>
        <v/>
      </c>
    </row>
    <row r="19">
      <c r="A19" s="22" t="inlineStr">
        <is>
          <t>NS</t>
        </is>
      </c>
      <c r="B19" s="22">
        <f>COUNTIF('Employee Top-Up Budget'!$D$2:$D$101,A19)</f>
        <v/>
      </c>
      <c r="C19" s="20">
        <f>SUMIF('Employee Top-Up Budget'!$D$2:$D$101,A19,'Employee Top-Up Budget'!$Q$2:$Q$101)</f>
        <v/>
      </c>
    </row>
    <row r="20">
      <c r="A20" s="9" t="inlineStr">
        <is>
          <t>MB</t>
        </is>
      </c>
      <c r="B20" s="9">
        <f>COUNTIF('Employee Top-Up Budget'!$D$2:$D$101,A20)</f>
        <v/>
      </c>
      <c r="C20" s="29">
        <f>SUMIF('Employee Top-Up Budget'!$D$2:$D$101,A20,'Employee Top-Up Budget'!$Q$2:$Q$101)</f>
        <v/>
      </c>
    </row>
  </sheetData>
  <mergeCells count="1">
    <mergeCell ref="A1:J1"/>
  </mergeCells>
  <conditionalFormatting sqref="B5:B11">
    <cfRule type="expression" priority="1" dxfId="0">
      <formula>$B5&gt;0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2026-10-26T13:20:58Z</dcterms:created>
  <dcterms:modified xmlns:dcterms="http://purl.org/dc/terms/" xmlns:xsi="http://www.w3.org/2001/XMLSchema-instance" xsi:type="dcterms:W3CDTF">2026-10-26T13:20:58Z</dcterms:modified>
</cp:coreProperties>
</file>