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vidend_Tracker" sheetId="1" state="visible" r:id="rId1"/>
    <sheet xmlns:r="http://schemas.openxmlformats.org/officeDocument/2006/relationships" name="Tax_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4">
    <numFmt numFmtId="164" formatCode="YYYY-MM-DD"/>
    <numFmt numFmtId="165" formatCode="$#,##0.0000"/>
    <numFmt numFmtId="166" formatCode="$#,##0.00"/>
    <numFmt numFmtId="167" formatCode="0.000000"/>
  </numFmts>
  <fonts count="7">
    <font>
      <name val="Calibri"/>
      <family val="2"/>
      <color theme="1"/>
      <sz val="11"/>
      <scheme val="minor"/>
    </font>
    <font>
      <b val="1"/>
      <color rgb="00FFFFFF"/>
      <sz val="13"/>
    </font>
    <font>
      <b val="1"/>
      <color rgb="00FFFFFF"/>
      <sz val="11"/>
    </font>
    <font>
      <b val="1"/>
      <color rgb="00FFFFFF"/>
      <sz val="10"/>
    </font>
    <font>
      <b val="1"/>
    </font>
    <font>
      <sz val="10"/>
    </font>
    <font>
      <b val="1"/>
      <sz val="10"/>
    </font>
  </fonts>
  <fills count="8">
    <fill>
      <patternFill/>
    </fill>
    <fill>
      <patternFill patternType="gray125"/>
    </fill>
    <fill>
      <patternFill patternType="solid">
        <fgColor rgb="001E293B"/>
      </patternFill>
    </fill>
    <fill>
      <patternFill patternType="solid">
        <fgColor rgb="00FFFBEB"/>
      </patternFill>
    </fill>
    <fill>
      <patternFill patternType="solid">
        <fgColor rgb="00FFFFFF"/>
      </patternFill>
    </fill>
    <fill>
      <patternFill patternType="solid">
        <fgColor rgb="00F8FAFC"/>
      </patternFill>
    </fill>
    <fill>
      <patternFill patternType="solid">
        <fgColor rgb="00C8102E"/>
      </patternFill>
    </fill>
    <fill>
      <patternFill patternType="solid">
        <fgColor rgb="00E2E8F0"/>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164" fontId="0" fillId="3" borderId="1" applyAlignment="1" pivotButton="0" quotePrefix="0" xfId="0">
      <alignment horizontal="center" vertical="center"/>
    </xf>
    <xf numFmtId="0" fontId="0" fillId="3" borderId="1" applyAlignment="1" pivotButton="0" quotePrefix="0" xfId="0">
      <alignment horizontal="left" vertical="center"/>
    </xf>
    <xf numFmtId="0" fontId="0" fillId="3" borderId="1" applyAlignment="1" pivotButton="0" quotePrefix="0" xfId="0">
      <alignment horizontal="center" vertical="center"/>
    </xf>
    <xf numFmtId="165" fontId="0" fillId="3" borderId="1" applyAlignment="1" pivotButton="0" quotePrefix="0" xfId="0">
      <alignment horizontal="center" vertical="center"/>
    </xf>
    <xf numFmtId="166" fontId="0" fillId="4" borderId="1" applyAlignment="1" pivotButton="0" quotePrefix="0" xfId="0">
      <alignment horizontal="center" vertical="center"/>
    </xf>
    <xf numFmtId="10" fontId="0" fillId="4" borderId="1" applyAlignment="1" pivotButton="0" quotePrefix="0" xfId="0">
      <alignment horizontal="center" vertical="center"/>
    </xf>
    <xf numFmtId="167" fontId="0" fillId="4" borderId="1" applyAlignment="1" pivotButton="0" quotePrefix="0" xfId="0">
      <alignment horizontal="center" vertical="center"/>
    </xf>
    <xf numFmtId="10" fontId="0" fillId="3" borderId="1" applyAlignment="1" pivotButton="0" quotePrefix="0" xfId="0">
      <alignment horizontal="center" vertical="center"/>
    </xf>
    <xf numFmtId="0" fontId="0" fillId="3" borderId="1" applyAlignment="1" pivotButton="0" quotePrefix="0" xfId="0">
      <alignment horizontal="left" vertical="center" wrapText="1"/>
    </xf>
    <xf numFmtId="166" fontId="0" fillId="5" borderId="1" applyAlignment="1" pivotButton="0" quotePrefix="0" xfId="0">
      <alignment horizontal="center" vertical="center"/>
    </xf>
    <xf numFmtId="10" fontId="0" fillId="5" borderId="1" applyAlignment="1" pivotButton="0" quotePrefix="0" xfId="0">
      <alignment horizontal="center" vertical="center"/>
    </xf>
    <xf numFmtId="167" fontId="0" fillId="5" borderId="1" applyAlignment="1" pivotButton="0" quotePrefix="0" xfId="0">
      <alignment horizontal="center" vertical="center"/>
    </xf>
    <xf numFmtId="0" fontId="3" fillId="6" borderId="1" applyAlignment="1" pivotButton="0" quotePrefix="0" xfId="0">
      <alignment horizontal="center" vertical="center"/>
    </xf>
    <xf numFmtId="0" fontId="0" fillId="0" borderId="1" pivotButton="0" quotePrefix="0" xfId="0"/>
    <xf numFmtId="166" fontId="4" fillId="7" borderId="1" applyAlignment="1" pivotButton="0" quotePrefix="0" xfId="0">
      <alignment horizontal="center" vertical="center"/>
    </xf>
    <xf numFmtId="0" fontId="4" fillId="5" borderId="1" pivotButton="0" quotePrefix="0" xfId="0"/>
    <xf numFmtId="166" fontId="4" fillId="5" borderId="1" pivotButton="0" quotePrefix="0" xfId="0"/>
    <xf numFmtId="0" fontId="3" fillId="6" borderId="1" applyAlignment="1" pivotButton="0" quotePrefix="0" xfId="0">
      <alignment horizontal="left" vertical="center"/>
    </xf>
    <xf numFmtId="0" fontId="0" fillId="4" borderId="1" applyAlignment="1" pivotButton="0" quotePrefix="0" xfId="0">
      <alignment horizontal="left" vertical="center"/>
    </xf>
    <xf numFmtId="0" fontId="0" fillId="5" borderId="1" applyAlignment="1" pivotButton="0" quotePrefix="0" xfId="0">
      <alignment horizontal="left" vertical="center"/>
    </xf>
    <xf numFmtId="166" fontId="0" fillId="5" borderId="1" applyAlignment="1" pivotButton="0" quotePrefix="0" xfId="0">
      <alignment horizontal="right" vertical="center"/>
    </xf>
    <xf numFmtId="166" fontId="0" fillId="4" borderId="1" applyAlignment="1" pivotButton="0" quotePrefix="0" xfId="0">
      <alignment horizontal="right" vertical="center"/>
    </xf>
    <xf numFmtId="1" fontId="0" fillId="5" borderId="1" applyAlignment="1" pivotButton="0" quotePrefix="0" xfId="0">
      <alignment horizontal="right" vertical="center"/>
    </xf>
    <xf numFmtId="1" fontId="0" fillId="4" borderId="1" applyAlignment="1" pivotButton="0" quotePrefix="0" xfId="0">
      <alignment horizontal="right" vertical="center"/>
    </xf>
    <xf numFmtId="10" fontId="0" fillId="5" borderId="1" applyAlignment="1" pivotButton="0" quotePrefix="0" xfId="0">
      <alignment horizontal="right" vertical="center"/>
    </xf>
    <xf numFmtId="0" fontId="0" fillId="5" borderId="1" applyAlignment="1" pivotButton="0" quotePrefix="0" xfId="0">
      <alignment horizontal="center" vertical="center"/>
    </xf>
    <xf numFmtId="0" fontId="0" fillId="4" borderId="1" applyAlignment="1" pivotButton="0" quotePrefix="0" xfId="0">
      <alignment horizontal="center" vertical="center"/>
    </xf>
    <xf numFmtId="0" fontId="4" fillId="7" borderId="1" pivotButton="0" quotePrefix="0" xfId="0"/>
    <xf numFmtId="0" fontId="4" fillId="7" borderId="1" applyAlignment="1" pivotButton="0" quotePrefix="0" xfId="0">
      <alignment horizontal="right" vertical="center"/>
    </xf>
    <xf numFmtId="166" fontId="4" fillId="7" borderId="1" applyAlignment="1" pivotButton="0" quotePrefix="0" xfId="0">
      <alignment horizontal="right" vertical="center"/>
    </xf>
    <xf numFmtId="10" fontId="4" fillId="7" borderId="1" applyAlignment="1" pivotButton="0" quotePrefix="0" xfId="0">
      <alignment horizontal="right" vertical="center"/>
    </xf>
    <xf numFmtId="0" fontId="3" fillId="6" borderId="1" applyAlignment="1" pivotButton="0" quotePrefix="0" xfId="0">
      <alignment horizontal="left" vertical="center" wrapText="1"/>
    </xf>
    <xf numFmtId="0" fontId="0" fillId="4" borderId="1" pivotButton="0" quotePrefix="0" xfId="0"/>
    <xf numFmtId="0" fontId="5" fillId="4" borderId="1" applyAlignment="1" pivotButton="0" quotePrefix="0" xfId="0">
      <alignment horizontal="left" vertical="center" wrapText="1"/>
    </xf>
    <xf numFmtId="0" fontId="6" fillId="5" borderId="1" applyAlignment="1" pivotButton="0" quotePrefix="0" xfId="0">
      <alignment horizontal="left" vertical="center" wrapText="1"/>
    </xf>
    <xf numFmtId="0" fontId="5" fillId="5"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Cash Dividend vs After-Tax Dividend by Type</a:t>
            </a:r>
          </a:p>
        </rich>
      </tx>
    </title>
    <plotArea>
      <barChart>
        <barDir val="col"/>
        <grouping val="clustered"/>
        <ser>
          <idx val="0"/>
          <order val="0"/>
          <tx>
            <strRef>
              <f>'Tax_Summary'!C29</f>
            </strRef>
          </tx>
          <spPr>
            <a:solidFill xmlns:a="http://schemas.openxmlformats.org/drawingml/2006/main">
              <a:srgbClr val="1E40AF"/>
            </a:solidFill>
            <a:ln xmlns:a="http://schemas.openxmlformats.org/drawingml/2006/main">
              <a:prstDash val="solid"/>
            </a:ln>
          </spPr>
          <cat>
            <numRef>
              <f>'Tax_Summary'!$A$30:$A$32</f>
            </numRef>
          </cat>
          <val>
            <numRef>
              <f>'Tax_Summary'!$C$30:$C$32</f>
            </numRef>
          </val>
        </ser>
        <ser>
          <idx val="1"/>
          <order val="1"/>
          <tx>
            <strRef>
              <f>'Tax_Summary'!E29</f>
            </strRef>
          </tx>
          <spPr>
            <a:solidFill xmlns:a="http://schemas.openxmlformats.org/drawingml/2006/main">
              <a:srgbClr val="16A34A"/>
            </a:solidFill>
            <a:ln xmlns:a="http://schemas.openxmlformats.org/drawingml/2006/main">
              <a:prstDash val="solid"/>
            </a:ln>
          </spPr>
          <cat>
            <numRef>
              <f>'Tax_Summary'!$A$30:$A$32</f>
            </numRef>
          </cat>
          <val>
            <numRef>
              <f>'Tax_Summary'!$E$30:$E$32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Dividend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(CAD)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Share of Total Cash Dividends by Type</a:t>
            </a:r>
          </a:p>
        </rich>
      </tx>
    </title>
    <plotArea>
      <pieChart>
        <varyColors val="1"/>
        <ser>
          <idx val="0"/>
          <order val="0"/>
          <tx>
            <strRef>
              <f>'Tax_Summary'!C29</f>
            </strRef>
          </tx>
          <spPr>
            <a:ln xmlns:a="http://schemas.openxmlformats.org/drawingml/2006/main">
              <a:prstDash val="solid"/>
            </a:ln>
          </spPr>
          <dPt>
            <idx val="0"/>
            <spPr>
              <a:solidFill xmlns:a="http://schemas.openxmlformats.org/drawingml/2006/main">
                <a:srgbClr val="1E40AF"/>
              </a:solidFill>
              <a:ln xmlns:a="http://schemas.openxmlformats.org/drawingml/2006/main">
                <a:prstDash val="solid"/>
              </a:ln>
            </spPr>
          </dPt>
          <dPt>
            <idx val="1"/>
            <spPr>
              <a:solidFill xmlns:a="http://schemas.openxmlformats.org/drawingml/2006/main">
                <a:srgbClr val="16A34A"/>
              </a:solidFill>
              <a:ln xmlns:a="http://schemas.openxmlformats.org/drawingml/2006/main">
                <a:prstDash val="solid"/>
              </a:ln>
            </spPr>
          </dPt>
          <dPt>
            <idx val="2"/>
            <spPr>
              <a:solidFill xmlns:a="http://schemas.openxmlformats.org/drawingml/2006/main">
                <a:srgbClr val="C8102E"/>
              </a:solidFill>
              <a:ln xmlns:a="http://schemas.openxmlformats.org/drawingml/2006/main">
                <a:prstDash val="solid"/>
              </a:ln>
            </spPr>
          </dPt>
          <cat>
            <numRef>
              <f>'Tax_Summary'!$A$30:$A$32</f>
            </numRef>
          </cat>
          <val>
            <numRef>
              <f>'Tax_Summary'!$C$30:$C$32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34</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34</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8"/>
  <sheetViews>
    <sheetView workbookViewId="0">
      <pane ySplit="2" topLeftCell="A3" activePane="bottomLeft" state="frozen"/>
      <selection pane="bottomLeft" activeCell="A1" sqref="A1"/>
    </sheetView>
  </sheetViews>
  <sheetFormatPr baseColWidth="8" defaultRowHeight="15"/>
  <cols>
    <col width="14" customWidth="1" min="1" max="1"/>
    <col width="22" customWidth="1" min="2" max="2"/>
    <col width="10" customWidth="1" min="3" max="3"/>
    <col width="18" customWidth="1" min="4" max="4"/>
    <col width="18" customWidth="1" min="5" max="5"/>
    <col width="22" customWidth="1" min="6" max="6"/>
    <col width="12" customWidth="1" min="7" max="7"/>
    <col width="18" customWidth="1" min="8" max="8"/>
    <col width="20" customWidth="1" min="9" max="9"/>
    <col width="14" customWidth="1" min="10" max="10"/>
    <col width="20" customWidth="1" min="11" max="11"/>
    <col width="14" customWidth="1" min="12" max="12"/>
    <col width="16" customWidth="1" min="13" max="13"/>
    <col width="17" customWidth="1" min="14" max="14"/>
    <col width="24" customWidth="1" min="15" max="15"/>
    <col width="20" customWidth="1" min="16" max="16"/>
    <col width="25" customWidth="1" min="17" max="17"/>
  </cols>
  <sheetData>
    <row r="1" ht="28" customHeight="1">
      <c r="A1" s="1" t="inlineStr">
        <is>
          <t>Non-Registered Dividend Tax Calculator — Canada 2026 Tax Year</t>
        </is>
      </c>
    </row>
    <row r="2" ht="22" customHeight="1">
      <c r="A2" s="2" t="inlineStr">
        <is>
          <t>Date Received</t>
        </is>
      </c>
      <c r="B2" s="2" t="inlineStr">
        <is>
          <t>Investment Name</t>
        </is>
      </c>
      <c r="C2" s="2" t="inlineStr">
        <is>
          <t>Ticker</t>
        </is>
      </c>
      <c r="D2" s="2" t="inlineStr">
        <is>
          <t>Payer Type</t>
        </is>
      </c>
      <c r="E2" s="2" t="inlineStr">
        <is>
          <t>Province/Territory</t>
        </is>
      </c>
      <c r="F2" s="2" t="inlineStr">
        <is>
          <t>Dividend Type</t>
        </is>
      </c>
      <c r="G2" s="2" t="inlineStr">
        <is>
          <t>Shares Held</t>
        </is>
      </c>
      <c r="H2" s="2" t="inlineStr">
        <is>
          <t>Dividends per Share</t>
        </is>
      </c>
      <c r="I2" s="2" t="inlineStr">
        <is>
          <t>Cash Dividend Received</t>
        </is>
      </c>
      <c r="J2" s="2" t="inlineStr">
        <is>
          <t>Gross-Up Rate</t>
        </is>
      </c>
      <c r="K2" s="2" t="inlineStr">
        <is>
          <t>Grossed-Up Dividend</t>
        </is>
      </c>
      <c r="L2" s="2" t="inlineStr">
        <is>
          <t>Tax Credit Rate</t>
        </is>
      </c>
      <c r="M2" s="2" t="inlineStr">
        <is>
          <t>Estimated DTC</t>
        </is>
      </c>
      <c r="N2" s="2" t="inlineStr">
        <is>
          <t>Marginal Tax Rate</t>
        </is>
      </c>
      <c r="O2" s="2" t="inlineStr">
        <is>
          <t>Estimated Tax on Dividend</t>
        </is>
      </c>
      <c r="P2" s="2" t="inlineStr">
        <is>
          <t>After-Tax Dividend</t>
        </is>
      </c>
      <c r="Q2" s="2" t="inlineStr">
        <is>
          <t>Notes</t>
        </is>
      </c>
    </row>
    <row r="3">
      <c r="A3" s="3" t="inlineStr">
        <is>
          <t>2026-03-15</t>
        </is>
      </c>
      <c r="B3" s="4" t="inlineStr">
        <is>
          <t>TD Bank</t>
        </is>
      </c>
      <c r="C3" s="5" t="inlineStr">
        <is>
          <t>TD.TO</t>
        </is>
      </c>
      <c r="D3" s="5" t="inlineStr">
        <is>
          <t>Canadian Corporation</t>
        </is>
      </c>
      <c r="E3" s="5" t="inlineStr">
        <is>
          <t>Ontario</t>
        </is>
      </c>
      <c r="F3" s="5" t="inlineStr">
        <is>
          <t>Eligible Canadian</t>
        </is>
      </c>
      <c r="G3" s="5" t="n">
        <v>200</v>
      </c>
      <c r="H3" s="6" t="n">
        <v>1.02</v>
      </c>
      <c r="I3" s="7">
        <f>G3*H3</f>
        <v/>
      </c>
      <c r="J3" s="8">
        <f>IF(F3="Eligible Canadian",0.38,IF(F3="Non-eligible Canadian",0.15,0))</f>
        <v/>
      </c>
      <c r="K3" s="7">
        <f>I3*(1+J3)</f>
        <v/>
      </c>
      <c r="L3" s="9">
        <f>IF(F3="Eligible Canadian",0.150198,IF(F3="Non-eligible Canadian",0.090301,0))</f>
        <v/>
      </c>
      <c r="M3" s="7">
        <f>K3*L3</f>
        <v/>
      </c>
      <c r="N3" s="10">
        <f>IFERROR(VLOOKUP(E3,Tax_Summary!$A$5:$B$12,2,FALSE),0.33)</f>
        <v/>
      </c>
      <c r="O3" s="7">
        <f>K3*N3-M3</f>
        <v/>
      </c>
      <c r="P3" s="7">
        <f>I3-O3</f>
        <v/>
      </c>
      <c r="Q3" s="11" t="n"/>
    </row>
    <row r="4">
      <c r="A4" s="3" t="inlineStr">
        <is>
          <t>2026-03-28</t>
        </is>
      </c>
      <c r="B4" s="4" t="inlineStr">
        <is>
          <t>BCE Inc.</t>
        </is>
      </c>
      <c r="C4" s="5" t="inlineStr">
        <is>
          <t>BCE.TO</t>
        </is>
      </c>
      <c r="D4" s="5" t="inlineStr">
        <is>
          <t>Canadian Corporation</t>
        </is>
      </c>
      <c r="E4" s="5" t="inlineStr">
        <is>
          <t>British Columbia</t>
        </is>
      </c>
      <c r="F4" s="5" t="inlineStr">
        <is>
          <t>Eligible Canadian</t>
        </is>
      </c>
      <c r="G4" s="5" t="n">
        <v>150</v>
      </c>
      <c r="H4" s="6" t="n">
        <v>0.9675</v>
      </c>
      <c r="I4" s="12">
        <f>G4*H4</f>
        <v/>
      </c>
      <c r="J4" s="13">
        <f>IF(F4="Eligible Canadian",0.38,IF(F4="Non-eligible Canadian",0.15,0))</f>
        <v/>
      </c>
      <c r="K4" s="12">
        <f>I4*(1+J4)</f>
        <v/>
      </c>
      <c r="L4" s="14">
        <f>IF(F4="Eligible Canadian",0.150198,IF(F4="Non-eligible Canadian",0.090301,0))</f>
        <v/>
      </c>
      <c r="M4" s="12">
        <f>K4*L4</f>
        <v/>
      </c>
      <c r="N4" s="10">
        <f>IFERROR(VLOOKUP(E4,Tax_Summary!$A$5:$B$12,2,FALSE),0.33)</f>
        <v/>
      </c>
      <c r="O4" s="12">
        <f>K4*N4-M4</f>
        <v/>
      </c>
      <c r="P4" s="12">
        <f>I4-O4</f>
        <v/>
      </c>
      <c r="Q4" s="11" t="n"/>
    </row>
    <row r="5">
      <c r="A5" s="3" t="inlineStr">
        <is>
          <t>2026-04-10</t>
        </is>
      </c>
      <c r="B5" s="4" t="inlineStr">
        <is>
          <t>Enbridge Inc.</t>
        </is>
      </c>
      <c r="C5" s="5" t="inlineStr">
        <is>
          <t>ENB.TO</t>
        </is>
      </c>
      <c r="D5" s="5" t="inlineStr">
        <is>
          <t>Canadian Corporation</t>
        </is>
      </c>
      <c r="E5" s="5" t="inlineStr">
        <is>
          <t>Alberta</t>
        </is>
      </c>
      <c r="F5" s="5" t="inlineStr">
        <is>
          <t>Non-eligible Canadian</t>
        </is>
      </c>
      <c r="G5" s="5" t="n">
        <v>300</v>
      </c>
      <c r="H5" s="6" t="n">
        <v>0.8875</v>
      </c>
      <c r="I5" s="7">
        <f>G5*H5</f>
        <v/>
      </c>
      <c r="J5" s="8">
        <f>IF(F5="Eligible Canadian",0.38,IF(F5="Non-eligible Canadian",0.15,0))</f>
        <v/>
      </c>
      <c r="K5" s="7">
        <f>I5*(1+J5)</f>
        <v/>
      </c>
      <c r="L5" s="9">
        <f>IF(F5="Eligible Canadian",0.150198,IF(F5="Non-eligible Canadian",0.090301,0))</f>
        <v/>
      </c>
      <c r="M5" s="7">
        <f>K5*L5</f>
        <v/>
      </c>
      <c r="N5" s="10">
        <f>IFERROR(VLOOKUP(E5,Tax_Summary!$A$5:$B$12,2,FALSE),0.33)</f>
        <v/>
      </c>
      <c r="O5" s="7">
        <f>K5*N5-M5</f>
        <v/>
      </c>
      <c r="P5" s="7">
        <f>I5-O5</f>
        <v/>
      </c>
      <c r="Q5" s="11" t="n"/>
    </row>
    <row r="6">
      <c r="A6" s="3" t="inlineStr">
        <is>
          <t>2026-04-22</t>
        </is>
      </c>
      <c r="B6" s="4" t="inlineStr">
        <is>
          <t>Royal Bank</t>
        </is>
      </c>
      <c r="C6" s="5" t="inlineStr">
        <is>
          <t>RY.TO</t>
        </is>
      </c>
      <c r="D6" s="5" t="inlineStr">
        <is>
          <t>Canadian Corporation</t>
        </is>
      </c>
      <c r="E6" s="5" t="inlineStr">
        <is>
          <t>Ontario</t>
        </is>
      </c>
      <c r="F6" s="5" t="inlineStr">
        <is>
          <t>Eligible Canadian</t>
        </is>
      </c>
      <c r="G6" s="5" t="n">
        <v>100</v>
      </c>
      <c r="H6" s="6" t="n">
        <v>1.38</v>
      </c>
      <c r="I6" s="12">
        <f>G6*H6</f>
        <v/>
      </c>
      <c r="J6" s="13">
        <f>IF(F6="Eligible Canadian",0.38,IF(F6="Non-eligible Canadian",0.15,0))</f>
        <v/>
      </c>
      <c r="K6" s="12">
        <f>I6*(1+J6)</f>
        <v/>
      </c>
      <c r="L6" s="14">
        <f>IF(F6="Eligible Canadian",0.150198,IF(F6="Non-eligible Canadian",0.090301,0))</f>
        <v/>
      </c>
      <c r="M6" s="12">
        <f>K6*L6</f>
        <v/>
      </c>
      <c r="N6" s="10">
        <f>IFERROR(VLOOKUP(E6,Tax_Summary!$A$5:$B$12,2,FALSE),0.33)</f>
        <v/>
      </c>
      <c r="O6" s="12">
        <f>K6*N6-M6</f>
        <v/>
      </c>
      <c r="P6" s="12">
        <f>I6-O6</f>
        <v/>
      </c>
      <c r="Q6" s="11" t="n"/>
    </row>
    <row r="7">
      <c r="A7" s="3" t="inlineStr">
        <is>
          <t>2026-05-05</t>
        </is>
      </c>
      <c r="B7" s="4" t="inlineStr">
        <is>
          <t>Fortis Inc.</t>
        </is>
      </c>
      <c r="C7" s="5" t="inlineStr">
        <is>
          <t>FTS.TO</t>
        </is>
      </c>
      <c r="D7" s="5" t="inlineStr">
        <is>
          <t>Canadian Corporation</t>
        </is>
      </c>
      <c r="E7" s="5" t="inlineStr">
        <is>
          <t>Quebec</t>
        </is>
      </c>
      <c r="F7" s="5" t="inlineStr">
        <is>
          <t>Eligible Canadian</t>
        </is>
      </c>
      <c r="G7" s="5" t="n">
        <v>250</v>
      </c>
      <c r="H7" s="6" t="n">
        <v>0.59</v>
      </c>
      <c r="I7" s="7">
        <f>G7*H7</f>
        <v/>
      </c>
      <c r="J7" s="8">
        <f>IF(F7="Eligible Canadian",0.38,IF(F7="Non-eligible Canadian",0.15,0))</f>
        <v/>
      </c>
      <c r="K7" s="7">
        <f>I7*(1+J7)</f>
        <v/>
      </c>
      <c r="L7" s="9">
        <f>IF(F7="Eligible Canadian",0.150198,IF(F7="Non-eligible Canadian",0.090301,0))</f>
        <v/>
      </c>
      <c r="M7" s="7">
        <f>K7*L7</f>
        <v/>
      </c>
      <c r="N7" s="10">
        <f>IFERROR(VLOOKUP(E7,Tax_Summary!$A$5:$B$12,2,FALSE),0.33)</f>
        <v/>
      </c>
      <c r="O7" s="7">
        <f>K7*N7-M7</f>
        <v/>
      </c>
      <c r="P7" s="7">
        <f>I7-O7</f>
        <v/>
      </c>
      <c r="Q7" s="11" t="n"/>
    </row>
    <row r="8">
      <c r="A8" s="3" t="inlineStr">
        <is>
          <t>2026-05-18</t>
        </is>
      </c>
      <c r="B8" s="4" t="inlineStr">
        <is>
          <t>TELUS Corp.</t>
        </is>
      </c>
      <c r="C8" s="5" t="inlineStr">
        <is>
          <t>T.TO</t>
        </is>
      </c>
      <c r="D8" s="5" t="inlineStr">
        <is>
          <t>Canadian Corporation</t>
        </is>
      </c>
      <c r="E8" s="5" t="inlineStr">
        <is>
          <t>Nova Scotia</t>
        </is>
      </c>
      <c r="F8" s="5" t="inlineStr">
        <is>
          <t>Non-eligible Canadian</t>
        </is>
      </c>
      <c r="G8" s="5" t="n">
        <v>180</v>
      </c>
      <c r="H8" s="6" t="n">
        <v>0.3861</v>
      </c>
      <c r="I8" s="12">
        <f>G8*H8</f>
        <v/>
      </c>
      <c r="J8" s="13">
        <f>IF(F8="Eligible Canadian",0.38,IF(F8="Non-eligible Canadian",0.15,0))</f>
        <v/>
      </c>
      <c r="K8" s="12">
        <f>I8*(1+J8)</f>
        <v/>
      </c>
      <c r="L8" s="14">
        <f>IF(F8="Eligible Canadian",0.150198,IF(F8="Non-eligible Canadian",0.090301,0))</f>
        <v/>
      </c>
      <c r="M8" s="12">
        <f>K8*L8</f>
        <v/>
      </c>
      <c r="N8" s="10">
        <f>IFERROR(VLOOKUP(E8,Tax_Summary!$A$5:$B$12,2,FALSE),0.33)</f>
        <v/>
      </c>
      <c r="O8" s="12">
        <f>K8*N8-M8</f>
        <v/>
      </c>
      <c r="P8" s="12">
        <f>I8-O8</f>
        <v/>
      </c>
      <c r="Q8" s="11" t="n"/>
    </row>
    <row r="9">
      <c r="A9" s="3" t="inlineStr">
        <is>
          <t>2026-06-02</t>
        </is>
      </c>
      <c r="B9" s="4" t="inlineStr">
        <is>
          <t>Power Corporation</t>
        </is>
      </c>
      <c r="C9" s="5" t="inlineStr">
        <is>
          <t>POW.TO</t>
        </is>
      </c>
      <c r="D9" s="5" t="inlineStr">
        <is>
          <t>Canadian Corporation</t>
        </is>
      </c>
      <c r="E9" s="5" t="inlineStr">
        <is>
          <t>Manitoba</t>
        </is>
      </c>
      <c r="F9" s="5" t="inlineStr">
        <is>
          <t>Eligible Canadian</t>
        </is>
      </c>
      <c r="G9" s="5" t="n">
        <v>120</v>
      </c>
      <c r="H9" s="6" t="n">
        <v>0.535</v>
      </c>
      <c r="I9" s="7">
        <f>G9*H9</f>
        <v/>
      </c>
      <c r="J9" s="8">
        <f>IF(F9="Eligible Canadian",0.38,IF(F9="Non-eligible Canadian",0.15,0))</f>
        <v/>
      </c>
      <c r="K9" s="7">
        <f>I9*(1+J9)</f>
        <v/>
      </c>
      <c r="L9" s="9">
        <f>IF(F9="Eligible Canadian",0.150198,IF(F9="Non-eligible Canadian",0.090301,0))</f>
        <v/>
      </c>
      <c r="M9" s="7">
        <f>K9*L9</f>
        <v/>
      </c>
      <c r="N9" s="10">
        <f>IFERROR(VLOOKUP(E9,Tax_Summary!$A$5:$B$12,2,FALSE),0.33)</f>
        <v/>
      </c>
      <c r="O9" s="7">
        <f>K9*N9-M9</f>
        <v/>
      </c>
      <c r="P9" s="7">
        <f>I9-O9</f>
        <v/>
      </c>
      <c r="Q9" s="11" t="n"/>
    </row>
    <row r="10">
      <c r="A10" s="3" t="inlineStr">
        <is>
          <t>2026-06-15</t>
        </is>
      </c>
      <c r="B10" s="4" t="inlineStr">
        <is>
          <t>Canadian Utilities</t>
        </is>
      </c>
      <c r="C10" s="5" t="inlineStr">
        <is>
          <t>CU.TO</t>
        </is>
      </c>
      <c r="D10" s="5" t="inlineStr">
        <is>
          <t>Canadian Corporation</t>
        </is>
      </c>
      <c r="E10" s="5" t="inlineStr">
        <is>
          <t>Quebec</t>
        </is>
      </c>
      <c r="F10" s="5" t="inlineStr">
        <is>
          <t>Eligible Canadian</t>
        </is>
      </c>
      <c r="G10" s="5" t="n">
        <v>200</v>
      </c>
      <c r="H10" s="6" t="n">
        <v>0.4425</v>
      </c>
      <c r="I10" s="12">
        <f>G10*H10</f>
        <v/>
      </c>
      <c r="J10" s="13">
        <f>IF(F10="Eligible Canadian",0.38,IF(F10="Non-eligible Canadian",0.15,0))</f>
        <v/>
      </c>
      <c r="K10" s="12">
        <f>I10*(1+J10)</f>
        <v/>
      </c>
      <c r="L10" s="14">
        <f>IF(F10="Eligible Canadian",0.150198,IF(F10="Non-eligible Canadian",0.090301,0))</f>
        <v/>
      </c>
      <c r="M10" s="12">
        <f>K10*L10</f>
        <v/>
      </c>
      <c r="N10" s="10">
        <f>IFERROR(VLOOKUP(E10,Tax_Summary!$A$5:$B$12,2,FALSE),0.33)</f>
        <v/>
      </c>
      <c r="O10" s="12">
        <f>K10*N10-M10</f>
        <v/>
      </c>
      <c r="P10" s="12">
        <f>I10-O10</f>
        <v/>
      </c>
      <c r="Q10" s="11" t="n"/>
    </row>
    <row r="11">
      <c r="A11" s="3" t="inlineStr">
        <is>
          <t>2026-06-20</t>
        </is>
      </c>
      <c r="B11" s="4" t="inlineStr">
        <is>
          <t>iShares S&amp;P/TSX ETF</t>
        </is>
      </c>
      <c r="C11" s="5" t="inlineStr">
        <is>
          <t>XIC.TO</t>
        </is>
      </c>
      <c r="D11" s="5" t="inlineStr">
        <is>
          <t>Canadian ETF</t>
        </is>
      </c>
      <c r="E11" s="5" t="inlineStr">
        <is>
          <t>Alberta</t>
        </is>
      </c>
      <c r="F11" s="5" t="inlineStr">
        <is>
          <t>Non-eligible Canadian</t>
        </is>
      </c>
      <c r="G11" s="5" t="n">
        <v>500</v>
      </c>
      <c r="H11" s="6" t="n">
        <v>0.185</v>
      </c>
      <c r="I11" s="7">
        <f>G11*H11</f>
        <v/>
      </c>
      <c r="J11" s="8">
        <f>IF(F11="Eligible Canadian",0.38,IF(F11="Non-eligible Canadian",0.15,0))</f>
        <v/>
      </c>
      <c r="K11" s="7">
        <f>I11*(1+J11)</f>
        <v/>
      </c>
      <c r="L11" s="9">
        <f>IF(F11="Eligible Canadian",0.150198,IF(F11="Non-eligible Canadian",0.090301,0))</f>
        <v/>
      </c>
      <c r="M11" s="7">
        <f>K11*L11</f>
        <v/>
      </c>
      <c r="N11" s="10">
        <f>IFERROR(VLOOKUP(E11,Tax_Summary!$A$5:$B$12,2,FALSE),0.33)</f>
        <v/>
      </c>
      <c r="O11" s="7">
        <f>K11*N11-M11</f>
        <v/>
      </c>
      <c r="P11" s="7">
        <f>I11-O11</f>
        <v/>
      </c>
      <c r="Q11" s="11" t="n"/>
    </row>
    <row r="12">
      <c r="A12" s="3" t="inlineStr">
        <is>
          <t>2026-06-22</t>
        </is>
      </c>
      <c r="B12" s="4" t="inlineStr">
        <is>
          <t>Realty Income Corp.</t>
        </is>
      </c>
      <c r="C12" s="5" t="inlineStr">
        <is>
          <t>O</t>
        </is>
      </c>
      <c r="D12" s="5" t="inlineStr">
        <is>
          <t>Foreign Corporation</t>
        </is>
      </c>
      <c r="E12" s="5" t="inlineStr">
        <is>
          <t>British Columbia</t>
        </is>
      </c>
      <c r="F12" s="5" t="inlineStr">
        <is>
          <t>Foreign Dividend</t>
        </is>
      </c>
      <c r="G12" s="5" t="n">
        <v>75</v>
      </c>
      <c r="H12" s="6" t="n">
        <v>2.634</v>
      </c>
      <c r="I12" s="12">
        <f>G12*H12</f>
        <v/>
      </c>
      <c r="J12" s="13">
        <f>IF(F12="Eligible Canadian",0.38,IF(F12="Non-eligible Canadian",0.15,0))</f>
        <v/>
      </c>
      <c r="K12" s="12">
        <f>I12*(1+J12)</f>
        <v/>
      </c>
      <c r="L12" s="14">
        <f>IF(F12="Eligible Canadian",0.150198,IF(F12="Non-eligible Canadian",0.090301,0))</f>
        <v/>
      </c>
      <c r="M12" s="12">
        <f>K12*L12</f>
        <v/>
      </c>
      <c r="N12" s="10">
        <f>IFERROR(VLOOKUP(E12,Tax_Summary!$A$5:$B$12,2,FALSE),0.33)</f>
        <v/>
      </c>
      <c r="O12" s="12">
        <f>K12*N12-M12</f>
        <v/>
      </c>
      <c r="P12" s="12">
        <f>I12-O12</f>
        <v/>
      </c>
      <c r="Q12" s="11" t="n"/>
    </row>
    <row r="13"/>
    <row r="14">
      <c r="A14" s="15" t="inlineStr">
        <is>
          <t>TOTALS / SUMMARY</t>
        </is>
      </c>
      <c r="B14" s="39" t="n"/>
      <c r="C14" s="39" t="n"/>
      <c r="D14" s="39" t="n"/>
      <c r="E14" s="39" t="n"/>
      <c r="F14" s="39" t="n"/>
      <c r="G14" s="39" t="n"/>
      <c r="H14" s="40" t="n"/>
      <c r="I14" s="17">
        <f>SUM(I3:I12)</f>
        <v/>
      </c>
      <c r="K14" s="17">
        <f>SUM(K3:K12)</f>
        <v/>
      </c>
      <c r="M14" s="17">
        <f>SUM(M3:M12)</f>
        <v/>
      </c>
      <c r="O14" s="17">
        <f>SUM(O3:O12)</f>
        <v/>
      </c>
      <c r="P14" s="17">
        <f>SUM(P3:P12)</f>
        <v/>
      </c>
    </row>
    <row r="15">
      <c r="A15" s="18" t="inlineStr">
        <is>
          <t>Average Cash Dividend per Entry:</t>
        </is>
      </c>
      <c r="B15" s="39" t="n"/>
      <c r="C15" s="39" t="n"/>
      <c r="D15" s="39" t="n"/>
      <c r="E15" s="39" t="n"/>
      <c r="F15" s="39" t="n"/>
      <c r="G15" s="39" t="n"/>
      <c r="H15" s="40" t="n"/>
      <c r="I15" s="19">
        <f>IFERROR(AVERAGE(I3:I12),0)</f>
        <v/>
      </c>
    </row>
    <row r="16">
      <c r="A16" s="18" t="inlineStr">
        <is>
          <t>Count — Eligible Canadian:</t>
        </is>
      </c>
      <c r="B16" s="39" t="n"/>
      <c r="C16" s="39" t="n"/>
      <c r="D16" s="39" t="n"/>
      <c r="E16" s="39" t="n"/>
      <c r="F16" s="39" t="n"/>
      <c r="G16" s="39" t="n"/>
      <c r="H16" s="40" t="n"/>
      <c r="I16" s="18">
        <f>COUNTIF(F3:F12,"Eligible Canadian")</f>
        <v/>
      </c>
    </row>
    <row r="17">
      <c r="A17" s="18" t="inlineStr">
        <is>
          <t>Count — Non-eligible Canadian:</t>
        </is>
      </c>
      <c r="B17" s="39" t="n"/>
      <c r="C17" s="39" t="n"/>
      <c r="D17" s="39" t="n"/>
      <c r="E17" s="39" t="n"/>
      <c r="F17" s="39" t="n"/>
      <c r="G17" s="39" t="n"/>
      <c r="H17" s="40" t="n"/>
      <c r="I17" s="18">
        <f>COUNTIF(F3:F12,"Non-eligible Canadian")</f>
        <v/>
      </c>
    </row>
    <row r="18">
      <c r="A18" s="18" t="inlineStr">
        <is>
          <t>Count — Foreign Dividend:</t>
        </is>
      </c>
      <c r="B18" s="39" t="n"/>
      <c r="C18" s="39" t="n"/>
      <c r="D18" s="39" t="n"/>
      <c r="E18" s="39" t="n"/>
      <c r="F18" s="39" t="n"/>
      <c r="G18" s="39" t="n"/>
      <c r="H18" s="40" t="n"/>
      <c r="I18" s="18">
        <f>COUNTIF(F3:F12,"Foreign Dividend")</f>
        <v/>
      </c>
    </row>
  </sheetData>
  <mergeCells count="6">
    <mergeCell ref="A1:Q1"/>
    <mergeCell ref="A14:H14"/>
    <mergeCell ref="A15:H15"/>
    <mergeCell ref="A16:H16"/>
    <mergeCell ref="A17:H17"/>
    <mergeCell ref="A18:H1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3"/>
  <sheetViews>
    <sheetView workbookViewId="0">
      <pane ySplit="1" topLeftCell="A2" activePane="bottomLeft" state="frozen"/>
      <selection pane="bottomLeft" activeCell="A1" sqref="A1"/>
    </sheetView>
  </sheetViews>
  <sheetFormatPr baseColWidth="8" defaultRowHeight="15"/>
  <cols>
    <col width="35" customWidth="1" min="1" max="1"/>
    <col width="18" customWidth="1" min="2" max="2"/>
    <col width="22" customWidth="1" min="3" max="3"/>
    <col width="22" customWidth="1" min="4" max="4"/>
    <col width="25" customWidth="1" min="5" max="5"/>
    <col width="22" customWidth="1" min="6" max="6"/>
    <col width="16" customWidth="1" min="7" max="7"/>
    <col width="16" customWidth="1" min="8" max="8"/>
    <col width="16" customWidth="1" min="9" max="9"/>
    <col width="16" customWidth="1" min="10" max="10"/>
  </cols>
  <sheetData>
    <row r="1" ht="28" customHeight="1">
      <c r="A1" s="1" t="inlineStr">
        <is>
          <t>Non-Registered Dividend Tax Summary — Canada 2026</t>
        </is>
      </c>
    </row>
    <row r="2"/>
    <row r="3">
      <c r="A3" s="20" t="inlineStr">
        <is>
          <t>SECTION A — Provincial Marginal Tax Rate Lookup Table</t>
        </is>
      </c>
      <c r="B3" s="39" t="n"/>
      <c r="C3" s="39" t="n"/>
      <c r="D3" s="39" t="n"/>
      <c r="E3" s="40" t="n"/>
    </row>
    <row r="4">
      <c r="A4" s="2" t="inlineStr">
        <is>
          <t>Province / Territory</t>
        </is>
      </c>
      <c r="B4" s="2" t="inlineStr">
        <is>
          <t>Marginal Tax Rate</t>
        </is>
      </c>
      <c r="C4" s="2" t="inlineStr">
        <is>
          <t>Notes</t>
        </is>
      </c>
    </row>
    <row r="5">
      <c r="A5" s="21" t="inlineStr">
        <is>
          <t>Ontario</t>
        </is>
      </c>
      <c r="B5" s="8" t="n">
        <v>0.5353</v>
      </c>
      <c r="C5" s="21" t="inlineStr">
        <is>
          <t>Combined federal + Ontario top marginal rate</t>
        </is>
      </c>
    </row>
    <row r="6">
      <c r="A6" s="22" t="inlineStr">
        <is>
          <t>British Columbia</t>
        </is>
      </c>
      <c r="B6" s="13" t="n">
        <v>0.538</v>
      </c>
      <c r="C6" s="22" t="inlineStr">
        <is>
          <t>Combined federal + BC top marginal rate</t>
        </is>
      </c>
    </row>
    <row r="7">
      <c r="A7" s="21" t="inlineStr">
        <is>
          <t>Alberta</t>
        </is>
      </c>
      <c r="B7" s="8" t="n">
        <v>0.48</v>
      </c>
      <c r="C7" s="21" t="inlineStr">
        <is>
          <t>Combined federal + Alberta top marginal rate</t>
        </is>
      </c>
    </row>
    <row r="8">
      <c r="A8" s="22" t="inlineStr">
        <is>
          <t>Quebec</t>
        </is>
      </c>
      <c r="B8" s="13" t="n">
        <v>0.5353</v>
      </c>
      <c r="C8" s="22" t="inlineStr">
        <is>
          <t>Combined federal + Quebec top marginal rate</t>
        </is>
      </c>
    </row>
    <row r="9">
      <c r="A9" s="21" t="inlineStr">
        <is>
          <t>Nova Scotia</t>
        </is>
      </c>
      <c r="B9" s="8" t="n">
        <v>0.54</v>
      </c>
      <c r="C9" s="21" t="inlineStr">
        <is>
          <t>Combined federal + Nova Scotia top marginal rate</t>
        </is>
      </c>
    </row>
    <row r="10">
      <c r="A10" s="22" t="inlineStr">
        <is>
          <t>Manitoba</t>
        </is>
      </c>
      <c r="B10" s="13" t="n">
        <v>0.504</v>
      </c>
      <c r="C10" s="22" t="inlineStr">
        <is>
          <t>Combined federal + Manitoba top marginal rate</t>
        </is>
      </c>
    </row>
    <row r="11">
      <c r="A11" s="21" t="inlineStr">
        <is>
          <t>Saskatchewan</t>
        </is>
      </c>
      <c r="B11" s="8" t="n">
        <v>0.475</v>
      </c>
      <c r="C11" s="21" t="inlineStr">
        <is>
          <t>Combined federal + Saskatchewan rate</t>
        </is>
      </c>
    </row>
    <row r="12">
      <c r="A12" s="22" t="inlineStr">
        <is>
          <t>New Brunswick</t>
        </is>
      </c>
      <c r="B12" s="13" t="n">
        <v>0.53</v>
      </c>
      <c r="C12" s="22" t="inlineStr">
        <is>
          <t>Combined federal + NB top marginal rate</t>
        </is>
      </c>
    </row>
    <row r="13"/>
    <row r="14">
      <c r="A14" s="20" t="inlineStr">
        <is>
          <t>SECTION B — Summary Metrics (from Dividend_Tracker)</t>
        </is>
      </c>
      <c r="B14" s="39" t="n"/>
      <c r="C14" s="39" t="n"/>
      <c r="D14" s="39" t="n"/>
      <c r="E14" s="40" t="n"/>
    </row>
    <row r="15">
      <c r="A15" s="2" t="inlineStr">
        <is>
          <t>Metric</t>
        </is>
      </c>
      <c r="B15" s="2" t="inlineStr">
        <is>
          <t>Value</t>
        </is>
      </c>
    </row>
    <row r="16">
      <c r="A16" s="22" t="inlineStr">
        <is>
          <t>Total Cash Dividends (CAD)</t>
        </is>
      </c>
      <c r="B16" s="23">
        <f>SUM(Dividend_Tracker!I3:I12)</f>
        <v/>
      </c>
    </row>
    <row r="17">
      <c r="A17" s="21" t="inlineStr">
        <is>
          <t>Total Grossed-Up Dividend (CAD)</t>
        </is>
      </c>
      <c r="B17" s="24">
        <f>SUM(Dividend_Tracker!K3:K12)</f>
        <v/>
      </c>
    </row>
    <row r="18">
      <c r="A18" s="22" t="inlineStr">
        <is>
          <t>Total Estimated Dividend Tax Credit</t>
        </is>
      </c>
      <c r="B18" s="23">
        <f>SUM(Dividend_Tracker!M3:M12)</f>
        <v/>
      </c>
    </row>
    <row r="19">
      <c r="A19" s="21" t="inlineStr">
        <is>
          <t>Total Estimated Tax on Dividends</t>
        </is>
      </c>
      <c r="B19" s="24">
        <f>SUM(Dividend_Tracker!O3:O12)</f>
        <v/>
      </c>
    </row>
    <row r="20">
      <c r="A20" s="22" t="inlineStr">
        <is>
          <t>Total After-Tax Dividend (CAD)</t>
        </is>
      </c>
      <c r="B20" s="23">
        <f>SUM(Dividend_Tracker!P3:P12)</f>
        <v/>
      </c>
    </row>
    <row r="21">
      <c r="A21" s="21" t="inlineStr">
        <is>
          <t>Average Cash Dividend per Entry</t>
        </is>
      </c>
      <c r="B21" s="24">
        <f>IFERROR(AVERAGE(Dividend_Tracker!I3:I12),0)</f>
        <v/>
      </c>
    </row>
    <row r="22">
      <c r="A22" s="22" t="inlineStr">
        <is>
          <t>Total Dividend Entries</t>
        </is>
      </c>
      <c r="B22" s="25">
        <f>COUNTA(Dividend_Tracker!B3:B12)</f>
        <v/>
      </c>
    </row>
    <row r="23">
      <c r="A23" s="21" t="inlineStr">
        <is>
          <t>Count — Eligible Canadian Dividends</t>
        </is>
      </c>
      <c r="B23" s="26">
        <f>COUNTIF(Dividend_Tracker!F3:F12,"Eligible Canadian")</f>
        <v/>
      </c>
    </row>
    <row r="24">
      <c r="A24" s="22" t="inlineStr">
        <is>
          <t>Count — Non-eligible Canadian Dividends</t>
        </is>
      </c>
      <c r="B24" s="25">
        <f>COUNTIF(Dividend_Tracker!F3:F12,"Non-eligible Canadian")</f>
        <v/>
      </c>
    </row>
    <row r="25">
      <c r="A25" s="21" t="inlineStr">
        <is>
          <t>Count — Foreign Dividends</t>
        </is>
      </c>
      <c r="B25" s="26">
        <f>COUNTIF(Dividend_Tracker!F3:F12,"Foreign Dividend")</f>
        <v/>
      </c>
    </row>
    <row r="26">
      <c r="A26" s="22" t="inlineStr">
        <is>
          <t>After-Tax Retention Rate (Average)</t>
        </is>
      </c>
      <c r="B26" s="27">
        <f>IFERROR(SUM(Dividend_Tracker!P3:P12)/SUM(Dividend_Tracker!I3:I12),0)</f>
        <v/>
      </c>
    </row>
    <row r="27"/>
    <row r="28">
      <c r="A28" s="20" t="inlineStr">
        <is>
          <t>SECTION C — Breakdown by Dividend Type</t>
        </is>
      </c>
      <c r="B28" s="39" t="n"/>
      <c r="C28" s="39" t="n"/>
      <c r="D28" s="39" t="n"/>
      <c r="E28" s="39" t="n"/>
      <c r="F28" s="39" t="n"/>
      <c r="G28" s="40" t="n"/>
    </row>
    <row r="29">
      <c r="A29" s="2" t="inlineStr">
        <is>
          <t>Dividend Type</t>
        </is>
      </c>
      <c r="B29" s="2" t="inlineStr">
        <is>
          <t>Count</t>
        </is>
      </c>
      <c r="C29" s="2" t="inlineStr">
        <is>
          <t>Total Cash Dividend</t>
        </is>
      </c>
      <c r="D29" s="2" t="inlineStr">
        <is>
          <t>Total Estimated Tax</t>
        </is>
      </c>
      <c r="E29" s="2" t="inlineStr">
        <is>
          <t>Total After-Tax Dividend</t>
        </is>
      </c>
      <c r="F29" s="2" t="inlineStr">
        <is>
          <t>Avg After-Tax Dividend</t>
        </is>
      </c>
      <c r="G29" s="2" t="inlineStr">
        <is>
          <t>% of Total Cash</t>
        </is>
      </c>
    </row>
    <row r="30">
      <c r="A30" s="22" t="inlineStr">
        <is>
          <t>Eligible Canadian</t>
        </is>
      </c>
      <c r="B30" s="28">
        <f>COUNTIF(Dividend_Tracker!F3:F12,"Eligible Canadian")</f>
        <v/>
      </c>
      <c r="C30" s="23">
        <f>IFERROR(SUMIF(Dividend_Tracker!F3:F12,"Eligible Canadian",Dividend_Tracker!I3:I12),0)</f>
        <v/>
      </c>
      <c r="D30" s="23">
        <f>IFERROR(SUMIF(Dividend_Tracker!F3:F12,"Eligible Canadian",Dividend_Tracker!O3:O12),0)</f>
        <v/>
      </c>
      <c r="E30" s="23">
        <f>IFERROR(SUMIF(Dividend_Tracker!F3:F12,"Eligible Canadian",Dividend_Tracker!P3:P12),0)</f>
        <v/>
      </c>
      <c r="F30" s="23">
        <f>IFERROR(E30/B30,0)</f>
        <v/>
      </c>
      <c r="G30" s="13">
        <f>IFERROR(C30/SUM(C30:C32),0)</f>
        <v/>
      </c>
    </row>
    <row r="31">
      <c r="A31" s="21" t="inlineStr">
        <is>
          <t>Non-eligible Canadian</t>
        </is>
      </c>
      <c r="B31" s="29">
        <f>COUNTIF(Dividend_Tracker!F3:F12,"Non-eligible Canadian")</f>
        <v/>
      </c>
      <c r="C31" s="24">
        <f>IFERROR(SUMIF(Dividend_Tracker!F3:F12,"Non-eligible Canadian",Dividend_Tracker!I3:I12),0)</f>
        <v/>
      </c>
      <c r="D31" s="24">
        <f>IFERROR(SUMIF(Dividend_Tracker!F3:F12,"Non-eligible Canadian",Dividend_Tracker!O3:O12),0)</f>
        <v/>
      </c>
      <c r="E31" s="24">
        <f>IFERROR(SUMIF(Dividend_Tracker!F3:F12,"Non-eligible Canadian",Dividend_Tracker!P3:P12),0)</f>
        <v/>
      </c>
      <c r="F31" s="24">
        <f>IFERROR(E31/B31,0)</f>
        <v/>
      </c>
      <c r="G31" s="8">
        <f>IFERROR(C31/SUM(C30:C32),0)</f>
        <v/>
      </c>
    </row>
    <row r="32">
      <c r="A32" s="22" t="inlineStr">
        <is>
          <t>Foreign Dividend</t>
        </is>
      </c>
      <c r="B32" s="28">
        <f>COUNTIF(Dividend_Tracker!F3:F12,"Foreign Dividend")</f>
        <v/>
      </c>
      <c r="C32" s="23">
        <f>IFERROR(SUMIF(Dividend_Tracker!F3:F12,"Foreign Dividend",Dividend_Tracker!I3:I12),0)</f>
        <v/>
      </c>
      <c r="D32" s="23">
        <f>IFERROR(SUMIF(Dividend_Tracker!F3:F12,"Foreign Dividend",Dividend_Tracker!O3:O12),0)</f>
        <v/>
      </c>
      <c r="E32" s="23">
        <f>IFERROR(SUMIF(Dividend_Tracker!F3:F12,"Foreign Dividend",Dividend_Tracker!P3:P12),0)</f>
        <v/>
      </c>
      <c r="F32" s="23">
        <f>IFERROR(E32/B32,0)</f>
        <v/>
      </c>
      <c r="G32" s="13">
        <f>IFERROR(C32/SUM(C30:C32),0)</f>
        <v/>
      </c>
    </row>
    <row r="33">
      <c r="A33" s="30" t="inlineStr">
        <is>
          <t>Total</t>
        </is>
      </c>
      <c r="B33" s="31">
        <f>SUM(B30:B32)</f>
        <v/>
      </c>
      <c r="C33" s="32">
        <f>SUM(C30:C32)</f>
        <v/>
      </c>
      <c r="D33" s="32">
        <f>SUM(D30:D32)</f>
        <v/>
      </c>
      <c r="E33" s="32">
        <f>SUM(E30:E32)</f>
        <v/>
      </c>
      <c r="F33" s="32">
        <f>SUM(F30:F32)</f>
        <v/>
      </c>
      <c r="G33" s="33">
        <f>SUM(G30:G32)</f>
        <v/>
      </c>
    </row>
  </sheetData>
  <mergeCells count="4">
    <mergeCell ref="A1:J1"/>
    <mergeCell ref="A3:E3"/>
    <mergeCell ref="A14:E14"/>
    <mergeCell ref="A28:G2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37"/>
  <sheetViews>
    <sheetView workbookViewId="0">
      <pane ySplit="1" topLeftCell="A2" activePane="bottomLeft" state="frozen"/>
      <selection pane="bottomLeft" activeCell="A1" sqref="A1"/>
    </sheetView>
  </sheetViews>
  <sheetFormatPr baseColWidth="8" defaultRowHeight="15"/>
  <cols>
    <col width="14" customWidth="1" min="1" max="1"/>
    <col width="90" customWidth="1" min="2" max="2"/>
  </cols>
  <sheetData>
    <row r="1" ht="30" customHeight="1">
      <c r="A1" s="1" t="inlineStr">
        <is>
          <t>Non-Registered Dividend Tax Calculator — Instructions &amp; Guidance</t>
        </is>
      </c>
    </row>
    <row r="2" ht="18" customHeight="1">
      <c r="A2" s="15" t="inlineStr">
        <is>
          <t>PURPOSE</t>
        </is>
      </c>
      <c r="B2" s="34" t="n"/>
    </row>
    <row r="3" ht="42" customHeight="1">
      <c r="A3" s="35" t="n"/>
      <c r="B3" s="36" t="inlineStr">
        <is>
          <t>This workbook estimates the Canadian income tax impact of dividends received in a non-registered (taxable) investment account for the 2026 tax year. It covers eligible Canadian dividends, non-eligible Canadian dividends, and foreign dividends. Results are estimates only — consult a qualified tax professional or CRA guidance for your specific situation.</t>
        </is>
      </c>
    </row>
    <row r="4" ht="18" customHeight="1">
      <c r="A4" s="35" t="n"/>
      <c r="B4" s="36" t="inlineStr"/>
    </row>
    <row r="5" ht="18" customHeight="1">
      <c r="A5" s="15" t="inlineStr">
        <is>
          <t>SHEET GUIDE</t>
        </is>
      </c>
      <c r="B5" s="34" t="n"/>
    </row>
    <row r="6" ht="42" customHeight="1">
      <c r="A6" s="37" t="inlineStr">
        <is>
          <t>Dividend_Tracker</t>
        </is>
      </c>
      <c r="B6" s="38" t="inlineStr">
        <is>
          <t>Enter each dividend receipt as a separate row. Input columns are highlighted in pale yellow. Calculated columns (gross-up, DTC, tax estimate, after-tax) update automatically via formulas.</t>
        </is>
      </c>
    </row>
    <row r="7" ht="42" customHeight="1">
      <c r="A7" s="37" t="inlineStr">
        <is>
          <t>Tax_Summary</t>
        </is>
      </c>
      <c r="B7" s="38" t="inlineStr">
        <is>
          <t>Provides provincial marginal tax rate reference data (Section A), aggregated summary metrics pulled from the tracker (Section B), and a breakdown by dividend type with charts (Section C).</t>
        </is>
      </c>
    </row>
    <row r="8" ht="42" customHeight="1">
      <c r="A8" s="37" t="inlineStr">
        <is>
          <t>Instructions</t>
        </is>
      </c>
      <c r="B8" s="38" t="inlineStr">
        <is>
          <t>This sheet — overview and guidance on using the workbook and understanding Canadian dividend taxation.</t>
        </is>
      </c>
    </row>
    <row r="9" ht="18" customHeight="1">
      <c r="A9" s="35" t="n"/>
      <c r="B9" s="36" t="inlineStr"/>
    </row>
    <row r="10" ht="18" customHeight="1">
      <c r="A10" s="15" t="inlineStr">
        <is>
          <t>HOW TO ENTER DIVIDENDS</t>
        </is>
      </c>
      <c r="B10" s="34" t="n"/>
    </row>
    <row r="11" ht="42" customHeight="1">
      <c r="A11" s="37" t="inlineStr">
        <is>
          <t>Date Received</t>
        </is>
      </c>
      <c r="B11" s="38" t="inlineStr">
        <is>
          <t>Enter the date the dividend was received or credited in YYYY-MM-DD format (Canadian standard). Example: 2026-03-15.</t>
        </is>
      </c>
    </row>
    <row r="12" ht="18" customHeight="1">
      <c r="A12" s="37" t="inlineStr">
        <is>
          <t>Investment Name</t>
        </is>
      </c>
      <c r="B12" s="38" t="inlineStr">
        <is>
          <t>Full name of the investment (e.g., TD Bank, BCE Inc., Realty Income Corp.).</t>
        </is>
      </c>
    </row>
    <row r="13" ht="18" customHeight="1">
      <c r="A13" s="37" t="inlineStr">
        <is>
          <t>Ticker</t>
        </is>
      </c>
      <c r="B13" s="38" t="inlineStr">
        <is>
          <t>Stock ticker symbol (e.g., TD.TO for TSX-listed, O for NYSE-listed).</t>
        </is>
      </c>
    </row>
    <row r="14" ht="18" customHeight="1">
      <c r="A14" s="37" t="inlineStr">
        <is>
          <t>Payer Type</t>
        </is>
      </c>
      <c r="B14" s="38" t="inlineStr">
        <is>
          <t>Canadian Corporation, Canadian ETF, Foreign Corporation, Income Trust, etc.</t>
        </is>
      </c>
    </row>
    <row r="15" ht="42" customHeight="1">
      <c r="A15" s="37" t="inlineStr">
        <is>
          <t>Province/Territory</t>
        </is>
      </c>
      <c r="B15" s="38" t="inlineStr">
        <is>
          <t>Your province of residence for the tax year — used to look up the applicable combined marginal tax rate.</t>
        </is>
      </c>
    </row>
    <row r="16" ht="18" customHeight="1">
      <c r="A16" s="37" t="inlineStr">
        <is>
          <t>Dividend Type</t>
        </is>
      </c>
      <c r="B16" s="38" t="inlineStr">
        <is>
          <t>Select: Eligible Canadian, Non-eligible Canadian, or Foreign Dividend.</t>
        </is>
      </c>
    </row>
    <row r="17" ht="18" customHeight="1">
      <c r="A17" s="37" t="inlineStr">
        <is>
          <t>Shares Held</t>
        </is>
      </c>
      <c r="B17" s="38" t="inlineStr">
        <is>
          <t>Number of shares held on the dividend record date.</t>
        </is>
      </c>
    </row>
    <row r="18" ht="42" customHeight="1">
      <c r="A18" s="37" t="inlineStr">
        <is>
          <t>Dividends per Share</t>
        </is>
      </c>
      <c r="B18" s="38" t="inlineStr">
        <is>
          <t>Dividend per share as declared by the company, in CAD. For foreign dividends, convert to CAD at the Bank of Canada rate on the payment date.</t>
        </is>
      </c>
    </row>
    <row r="19" ht="42" customHeight="1">
      <c r="A19" s="37" t="inlineStr">
        <is>
          <t>Marginal Tax Rate</t>
        </is>
      </c>
      <c r="B19" s="38" t="inlineStr">
        <is>
          <t>Auto-populated via VLOOKUP from the Tax_Summary province table. You may override with your actual marginal rate if known.</t>
        </is>
      </c>
    </row>
    <row r="20" ht="42" customHeight="1">
      <c r="A20" s="37" t="inlineStr">
        <is>
          <t>Notes</t>
        </is>
      </c>
      <c r="B20" s="38" t="inlineStr">
        <is>
          <t>Optional — record any relevant notes (e.g., currency conversion, DRIP participation).</t>
        </is>
      </c>
    </row>
    <row r="21" ht="18" customHeight="1">
      <c r="A21" s="35" t="n"/>
      <c r="B21" s="36" t="inlineStr"/>
    </row>
    <row r="22" ht="18" customHeight="1">
      <c r="A22" s="15" t="inlineStr">
        <is>
          <t>DIVIDEND TYPES EXPLAINED</t>
        </is>
      </c>
      <c r="B22" s="34" t="n"/>
    </row>
    <row r="23" ht="42" customHeight="1">
      <c r="A23" s="37" t="inlineStr">
        <is>
          <t>Eligible Canadian</t>
        </is>
      </c>
      <c r="B23" s="38" t="inlineStr">
        <is>
          <t>Dividends paid by Canadian public corporations (e.g., large TSX-listed companies). These receive an enhanced gross-up of 38% and a federal dividend tax credit (DTC) of approximately 15.0198% of the grossed-up amount, resulting in a lower effective tax rate for Canadian resident individuals.</t>
        </is>
      </c>
    </row>
    <row r="24" ht="42" customHeight="1">
      <c r="A24" s="37" t="inlineStr">
        <is>
          <t>Non-eligible Canadian</t>
        </is>
      </c>
      <c r="B24" s="38" t="inlineStr">
        <is>
          <t>Dividends paid by Canadian-controlled private corporations (CCPCs) or smaller corporations that have paid tax at the small business rate. Gross-up is 15% and the federal DTC rate is approximately 9.0301% of the grossed-up amount. Less favourable than eligible dividends.</t>
        </is>
      </c>
    </row>
    <row r="25" ht="42" customHeight="1">
      <c r="A25" s="37" t="inlineStr">
        <is>
          <t>Foreign Dividend</t>
        </is>
      </c>
      <c r="B25" s="38" t="inlineStr">
        <is>
          <t>Dividends from non-Canadian corporations (e.g., U.S. or international stocks). No Canadian gross-up or DTC applies. Foreign withholding tax may have been deducted at source; a foreign tax credit may be claimable on your T1 return. Consult CRA IT-270R3 and Schedule 1.</t>
        </is>
      </c>
    </row>
    <row r="26" ht="18" customHeight="1">
      <c r="A26" s="35" t="n"/>
      <c r="B26" s="36" t="inlineStr"/>
    </row>
    <row r="27" ht="18" customHeight="1">
      <c r="A27" s="15" t="inlineStr">
        <is>
          <t>KEY TAX CONCEPTS</t>
        </is>
      </c>
      <c r="B27" s="34" t="n"/>
    </row>
    <row r="28" ht="42" customHeight="1">
      <c r="A28" s="37" t="inlineStr">
        <is>
          <t>Gross-Up</t>
        </is>
      </c>
      <c r="B28" s="38" t="inlineStr">
        <is>
          <t>The CRA requires you to gross up (increase) eligible and non-eligible Canadian dividends before calculating tax, then grants a dividend tax credit to offset the extra amount. This system integrates corporate and personal tax.</t>
        </is>
      </c>
    </row>
    <row r="29" ht="42" customHeight="1">
      <c r="A29" s="37" t="inlineStr">
        <is>
          <t>Dividend Tax Credit (DTC)</t>
        </is>
      </c>
      <c r="B29" s="38" t="inlineStr">
        <is>
          <t>A non-refundable federal tax credit calculated on the grossed-up dividend. Provincial DTCs exist separately and vary by province. This workbook uses the federal DTC only for simplicity.</t>
        </is>
      </c>
    </row>
    <row r="30" ht="42" customHeight="1">
      <c r="A30" s="37" t="inlineStr">
        <is>
          <t>Non-Registered Account</t>
        </is>
      </c>
      <c r="B30" s="38" t="inlineStr">
        <is>
          <t>A standard taxable investment account (not an RRSP, TFSA, or RESP). Dividends received in a non-registered account are fully taxable each year in the year received.</t>
        </is>
      </c>
    </row>
    <row r="31" ht="42" customHeight="1">
      <c r="A31" s="37" t="inlineStr">
        <is>
          <t>Marginal Tax Rate</t>
        </is>
      </c>
      <c r="B31" s="38" t="inlineStr">
        <is>
          <t>The rate applied to the last dollar of income. Provincial rates used here are illustrative combined (federal + provincial) top marginal rates for 2026. Update annually as rates change.</t>
        </is>
      </c>
    </row>
    <row r="32" ht="18" customHeight="1">
      <c r="A32" s="35" t="n"/>
      <c r="B32" s="36" t="inlineStr"/>
    </row>
    <row r="33" ht="18" customHeight="1">
      <c r="A33" s="15" t="inlineStr">
        <is>
          <t>IMPORTANT DISCLAIMER</t>
        </is>
      </c>
      <c r="B33" s="34" t="n"/>
    </row>
    <row r="34" ht="42" customHeight="1">
      <c r="A34" s="35" t="n"/>
      <c r="B34" s="36" t="inlineStr">
        <is>
          <t>This workbook is provided for educational and planning purposes only. Tax laws, provincial rates, and CRA administrative positions change annually. Always verify calculations with current CRA publications (T4012, Income Tax Folio S3-F6-C1) and consult a Chartered Professional Accountant (CPA) for advice tailored to your circumstances.</t>
        </is>
      </c>
    </row>
    <row r="35" ht="42" customHeight="1">
      <c r="A35" s="37" t="inlineStr">
        <is>
          <t>CRA Reference</t>
        </is>
      </c>
      <c r="B35" s="38" t="inlineStr">
        <is>
          <t>Canada Revenue Agency — www.canada.ca/en/revenue-agency — for T5 slip details, dividend tax credit eligibility, and current gross-up rates.</t>
        </is>
      </c>
    </row>
    <row r="36" ht="42" customHeight="1">
      <c r="A36" s="37" t="inlineStr">
        <is>
          <t>Tax Year</t>
        </is>
      </c>
      <c r="B36" s="38" t="inlineStr">
        <is>
          <t>2026 calendar year (January 1 to December 31, 2026). Dividends are reported on the T5 slip issued by the payer after year-end.</t>
        </is>
      </c>
    </row>
    <row r="37" ht="42" customHeight="1">
      <c r="A37" s="37" t="inlineStr">
        <is>
          <t>Business Number</t>
        </is>
      </c>
      <c r="B37" s="38" t="inlineStr">
        <is>
          <t>If you are a small business owner, ensure dividends paid by your corporation qualify as eligible or non-eligible as appropriate. CRA business number (BN) format: 123456789RT0001.</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2026-06-22T03:24:03Z</dcterms:created>
  <dcterms:modified xmlns:dcterms="http://purl.org/dc/terms/" xmlns:xsi="http://www.w3.org/2001/XMLSchema-instance" xsi:type="dcterms:W3CDTF">2026-06-22T03:24:03Z</dcterms:modified>
</cp:coreProperties>
</file>