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ct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$#,##0.00"/>
    <numFmt numFmtId="166" formatCode="0.00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2" fillId="7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right" vertical="center"/>
    </xf>
    <xf numFmtId="0" fontId="0" fillId="6" borderId="1" pivotButton="0" quotePrefix="0" xfId="0"/>
    <xf numFmtId="0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2" fillId="7" borderId="1" pivotButton="0" quotePrefix="0" xfId="0"/>
    <xf numFmtId="0" fontId="3" fillId="4" borderId="1" pivotButton="0" quotePrefix="0" xfId="0"/>
    <xf numFmtId="1" fontId="4" fillId="4" borderId="1" pivotButton="0" quotePrefix="0" xfId="0"/>
    <xf numFmtId="165" fontId="3" fillId="4" borderId="1" pivotButton="0" quotePrefix="0" xfId="0"/>
    <xf numFmtId="0" fontId="3" fillId="5" borderId="1" pivotButton="0" quotePrefix="0" xfId="0"/>
    <xf numFmtId="165" fontId="4" fillId="5" borderId="1" pivotButton="0" quotePrefix="0" xfId="0"/>
    <xf numFmtId="165" fontId="3" fillId="5" borderId="1" pivotButton="0" quotePrefix="0" xfId="0"/>
    <xf numFmtId="165" fontId="4" fillId="4" borderId="1" pivotButton="0" quotePrefix="0" xfId="0"/>
    <xf numFmtId="1" fontId="4" fillId="5" borderId="1" pivotButton="0" quotePrefix="0" xfId="0"/>
    <xf numFmtId="0" fontId="2" fillId="7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22C55E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color rgb="00DC2626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Contract Value by Client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'Dashboard'!I3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'Dashboard'!$H$4:$H$13</f>
            </numRef>
          </cat>
          <val>
            <numRef>
              <f>'Dashboard'!$I$4:$I$13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Client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Share by Season</a:t>
            </a:r>
          </a:p>
        </rich>
      </tx>
    </title>
    <plotArea>
      <pieChart>
        <varyColors val="1"/>
        <ser>
          <idx val="0"/>
          <order val="0"/>
          <tx>
            <strRef>
              <f>'Dashboard'!E3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'Dashboard'!$D$4:$D$7</f>
            </numRef>
          </cat>
          <val>
            <numRef>
              <f>'Dashboard'!$E$4:$E$7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3" customWidth="1" min="3" max="3"/>
    <col width="9" customWidth="1" min="4" max="4"/>
    <col width="22" customWidth="1" min="5" max="5"/>
    <col width="14" customWidth="1" min="6" max="6"/>
    <col width="12" customWidth="1" min="7" max="7"/>
    <col width="12" customWidth="1" min="8" max="8"/>
    <col width="13" customWidth="1" min="9" max="9"/>
    <col width="15" customWidth="1" min="10" max="10"/>
    <col width="13" customWidth="1" min="11" max="11"/>
    <col width="10" customWidth="1" min="12" max="12"/>
    <col width="13" customWidth="1" min="13" max="13"/>
    <col width="13" customWidth="1" min="14" max="14"/>
    <col width="15" customWidth="1" min="15" max="15"/>
    <col width="14" customWidth="1" min="16" max="16"/>
    <col width="17" customWidth="1" min="17" max="17"/>
    <col width="3" customWidth="1" min="18" max="18"/>
    <col width="10" customWidth="1" min="19" max="19"/>
    <col width="10" customWidth="1" min="20" max="20"/>
  </cols>
  <sheetData>
    <row r="1" ht="26" customHeight="1">
      <c r="A1" s="1" t="inlineStr">
        <is>
          <t>Seasonal Landscaping Contract Tracker — Canada</t>
        </is>
      </c>
      <c r="S1" s="2" t="inlineStr">
        <is>
          <t>Provincial Sales Tax Reference</t>
        </is>
      </c>
    </row>
    <row r="2">
      <c r="A2" s="3" t="inlineStr">
        <is>
          <t>Contract ID</t>
        </is>
      </c>
      <c r="B2" s="3" t="inlineStr">
        <is>
          <t>Client Name</t>
        </is>
      </c>
      <c r="C2" s="3" t="inlineStr">
        <is>
          <t>City</t>
        </is>
      </c>
      <c r="D2" s="3" t="inlineStr">
        <is>
          <t>Province</t>
        </is>
      </c>
      <c r="E2" s="3" t="inlineStr">
        <is>
          <t>Service Type</t>
        </is>
      </c>
      <c r="F2" s="3" t="inlineStr">
        <is>
          <t>Season</t>
        </is>
      </c>
      <c r="G2" s="3" t="inlineStr">
        <is>
          <t>Start Date</t>
        </is>
      </c>
      <c r="H2" s="3" t="inlineStr">
        <is>
          <t>End Date</t>
        </is>
      </c>
      <c r="I2" s="3" t="inlineStr">
        <is>
          <t>Visits/Season</t>
        </is>
      </c>
      <c r="J2" s="3" t="inlineStr">
        <is>
          <t>Price per Visit ($)</t>
        </is>
      </c>
      <c r="K2" s="3" t="inlineStr">
        <is>
          <t>Subtotal ($)</t>
        </is>
      </c>
      <c r="L2" s="3" t="inlineStr">
        <is>
          <t>Tax Rate</t>
        </is>
      </c>
      <c r="M2" s="3" t="inlineStr">
        <is>
          <t>Tax Amount ($)</t>
        </is>
      </c>
      <c r="N2" s="3" t="inlineStr">
        <is>
          <t>Total ($)</t>
        </is>
      </c>
      <c r="O2" s="3" t="inlineStr">
        <is>
          <t>Deposit Paid ($)</t>
        </is>
      </c>
      <c r="P2" s="3" t="inlineStr">
        <is>
          <t>Balance Due ($)</t>
        </is>
      </c>
      <c r="Q2" s="3" t="inlineStr">
        <is>
          <t>Status</t>
        </is>
      </c>
      <c r="S2" s="4" t="inlineStr">
        <is>
          <t>Province</t>
        </is>
      </c>
      <c r="T2" s="4" t="inlineStr">
        <is>
          <t>Tax Rate</t>
        </is>
      </c>
    </row>
    <row r="3">
      <c r="A3" s="5" t="inlineStr">
        <is>
          <t>LSC-1001</t>
        </is>
      </c>
      <c r="B3" s="6" t="inlineStr">
        <is>
          <t>Liam Tremblay</t>
        </is>
      </c>
      <c r="C3" s="5" t="inlineStr">
        <is>
          <t>Montreal</t>
        </is>
      </c>
      <c r="D3" s="5" t="inlineStr">
        <is>
          <t>QC</t>
        </is>
      </c>
      <c r="E3" s="5" t="inlineStr">
        <is>
          <t>Full Lawn Care</t>
        </is>
      </c>
      <c r="F3" s="5" t="inlineStr">
        <is>
          <t>Spring/Summer</t>
        </is>
      </c>
      <c r="G3" s="7" t="inlineStr">
        <is>
          <t>2026-04-15</t>
        </is>
      </c>
      <c r="H3" s="7" t="inlineStr">
        <is>
          <t>2026-09-30</t>
        </is>
      </c>
      <c r="I3" s="5" t="n">
        <v>12</v>
      </c>
      <c r="J3" s="8" t="n">
        <v>85</v>
      </c>
      <c r="K3" s="8">
        <f>I3*J3</f>
        <v/>
      </c>
      <c r="L3" s="9">
        <f>IFERROR(VLOOKUP(D3,$S$3:$T$8,2,FALSE),0)</f>
        <v/>
      </c>
      <c r="M3" s="8">
        <f>K3*L3</f>
        <v/>
      </c>
      <c r="N3" s="8">
        <f>K3+M3</f>
        <v/>
      </c>
      <c r="O3" s="10" t="n">
        <v>4000</v>
      </c>
      <c r="P3" s="8">
        <f>N3-O3</f>
        <v/>
      </c>
      <c r="Q3" s="5">
        <f>IF(P3&lt;=0,"Paid in Full",IF(O3&gt;0,"Deposit Received","Pending Deposit"))</f>
        <v/>
      </c>
      <c r="S3" s="11" t="inlineStr">
        <is>
          <t>ON</t>
        </is>
      </c>
      <c r="T3" s="12" t="n">
        <v>0.13</v>
      </c>
    </row>
    <row r="4">
      <c r="A4" s="13" t="inlineStr">
        <is>
          <t>LSC-1002</t>
        </is>
      </c>
      <c r="B4" s="14" t="inlineStr">
        <is>
          <t>Emma Chen</t>
        </is>
      </c>
      <c r="C4" s="13" t="inlineStr">
        <is>
          <t>Toronto</t>
        </is>
      </c>
      <c r="D4" s="13" t="inlineStr">
        <is>
          <t>ON</t>
        </is>
      </c>
      <c r="E4" s="13" t="inlineStr">
        <is>
          <t>Lawn Mowing &amp; Trimming</t>
        </is>
      </c>
      <c r="F4" s="13" t="inlineStr">
        <is>
          <t>Summer</t>
        </is>
      </c>
      <c r="G4" s="15" t="inlineStr">
        <is>
          <t>2026-05-01</t>
        </is>
      </c>
      <c r="H4" s="15" t="inlineStr">
        <is>
          <t>2026-08-31</t>
        </is>
      </c>
      <c r="I4" s="13" t="n">
        <v>16</v>
      </c>
      <c r="J4" s="16" t="n">
        <v>65</v>
      </c>
      <c r="K4" s="16">
        <f>I4*J4</f>
        <v/>
      </c>
      <c r="L4" s="17">
        <f>IFERROR(VLOOKUP(D4,$S$3:$T$8,2,FALSE),0)</f>
        <v/>
      </c>
      <c r="M4" s="16">
        <f>K4*L4</f>
        <v/>
      </c>
      <c r="N4" s="16">
        <f>K4+M4</f>
        <v/>
      </c>
      <c r="O4" s="10" t="n">
        <v>500</v>
      </c>
      <c r="P4" s="16">
        <f>N4-O4</f>
        <v/>
      </c>
      <c r="Q4" s="13">
        <f>IF(P4&lt;=0,"Paid in Full",IF(O4&gt;0,"Deposit Received","Pending Deposit"))</f>
        <v/>
      </c>
      <c r="S4" s="11" t="inlineStr">
        <is>
          <t>QC</t>
        </is>
      </c>
      <c r="T4" s="12" t="n">
        <v>0.14975</v>
      </c>
    </row>
    <row r="5">
      <c r="A5" s="5" t="inlineStr">
        <is>
          <t>LSC-1003</t>
        </is>
      </c>
      <c r="B5" s="6" t="inlineStr">
        <is>
          <t>Noah Campbell</t>
        </is>
      </c>
      <c r="C5" s="5" t="inlineStr">
        <is>
          <t>Calgary</t>
        </is>
      </c>
      <c r="D5" s="5" t="inlineStr">
        <is>
          <t>AB</t>
        </is>
      </c>
      <c r="E5" s="5" t="inlineStr">
        <is>
          <t>Snow Removal</t>
        </is>
      </c>
      <c r="F5" s="5" t="inlineStr">
        <is>
          <t>Winter</t>
        </is>
      </c>
      <c r="G5" s="7" t="inlineStr">
        <is>
          <t>2026-11-01</t>
        </is>
      </c>
      <c r="H5" s="7" t="inlineStr">
        <is>
          <t>2027-03-31</t>
        </is>
      </c>
      <c r="I5" s="5" t="n">
        <v>20</v>
      </c>
      <c r="J5" s="8" t="n">
        <v>55</v>
      </c>
      <c r="K5" s="8">
        <f>I5*J5</f>
        <v/>
      </c>
      <c r="L5" s="9">
        <f>IFERROR(VLOOKUP(D5,$S$3:$T$8,2,FALSE),0)</f>
        <v/>
      </c>
      <c r="M5" s="8">
        <f>K5*L5</f>
        <v/>
      </c>
      <c r="N5" s="8">
        <f>K5+M5</f>
        <v/>
      </c>
      <c r="O5" s="10" t="n">
        <v>300</v>
      </c>
      <c r="P5" s="8">
        <f>N5-O5</f>
        <v/>
      </c>
      <c r="Q5" s="5">
        <f>IF(P5&lt;=0,"Paid in Full",IF(O5&gt;0,"Deposit Received","Pending Deposit"))</f>
        <v/>
      </c>
      <c r="S5" s="11" t="inlineStr">
        <is>
          <t>AB</t>
        </is>
      </c>
      <c r="T5" s="12" t="n">
        <v>0.05</v>
      </c>
    </row>
    <row r="6">
      <c r="A6" s="13" t="inlineStr">
        <is>
          <t>LSC-1004</t>
        </is>
      </c>
      <c r="B6" s="14" t="inlineStr">
        <is>
          <t>Olivia Nguyen</t>
        </is>
      </c>
      <c r="C6" s="13" t="inlineStr">
        <is>
          <t>Vancouver</t>
        </is>
      </c>
      <c r="D6" s="13" t="inlineStr">
        <is>
          <t>BC</t>
        </is>
      </c>
      <c r="E6" s="13" t="inlineStr">
        <is>
          <t>Garden Maintenance</t>
        </is>
      </c>
      <c r="F6" s="13" t="inlineStr">
        <is>
          <t>Spring</t>
        </is>
      </c>
      <c r="G6" s="15" t="inlineStr">
        <is>
          <t>2026-04-01</t>
        </is>
      </c>
      <c r="H6" s="15" t="inlineStr">
        <is>
          <t>2026-06-30</t>
        </is>
      </c>
      <c r="I6" s="13" t="n">
        <v>8</v>
      </c>
      <c r="J6" s="16" t="n">
        <v>75</v>
      </c>
      <c r="K6" s="16">
        <f>I6*J6</f>
        <v/>
      </c>
      <c r="L6" s="17">
        <f>IFERROR(VLOOKUP(D6,$S$3:$T$8,2,FALSE),0)</f>
        <v/>
      </c>
      <c r="M6" s="16">
        <f>K6*L6</f>
        <v/>
      </c>
      <c r="N6" s="16">
        <f>K6+M6</f>
        <v/>
      </c>
      <c r="O6" s="10" t="n">
        <v>0</v>
      </c>
      <c r="P6" s="16">
        <f>N6-O6</f>
        <v/>
      </c>
      <c r="Q6" s="13">
        <f>IF(P6&lt;=0,"Paid in Full",IF(O6&gt;0,"Deposit Received","Pending Deposit"))</f>
        <v/>
      </c>
      <c r="S6" s="11" t="inlineStr">
        <is>
          <t>BC</t>
        </is>
      </c>
      <c r="T6" s="12" t="n">
        <v>0.12</v>
      </c>
    </row>
    <row r="7">
      <c r="A7" s="5" t="inlineStr">
        <is>
          <t>LSC-1005</t>
        </is>
      </c>
      <c r="B7" s="6" t="inlineStr">
        <is>
          <t>Lucas Martin</t>
        </is>
      </c>
      <c r="C7" s="5" t="inlineStr">
        <is>
          <t>Ottawa</t>
        </is>
      </c>
      <c r="D7" s="5" t="inlineStr">
        <is>
          <t>ON</t>
        </is>
      </c>
      <c r="E7" s="5" t="inlineStr">
        <is>
          <t>Full Lawn Care</t>
        </is>
      </c>
      <c r="F7" s="5" t="inlineStr">
        <is>
          <t>Spring/Summer</t>
        </is>
      </c>
      <c r="G7" s="7" t="inlineStr">
        <is>
          <t>2026-04-15</t>
        </is>
      </c>
      <c r="H7" s="7" t="inlineStr">
        <is>
          <t>2026-09-30</t>
        </is>
      </c>
      <c r="I7" s="5" t="n">
        <v>14</v>
      </c>
      <c r="J7" s="8" t="n">
        <v>80</v>
      </c>
      <c r="K7" s="8">
        <f>I7*J7</f>
        <v/>
      </c>
      <c r="L7" s="9">
        <f>IFERROR(VLOOKUP(D7,$S$3:$T$8,2,FALSE),0)</f>
        <v/>
      </c>
      <c r="M7" s="8">
        <f>K7*L7</f>
        <v/>
      </c>
      <c r="N7" s="8">
        <f>K7+M7</f>
        <v/>
      </c>
      <c r="O7" s="10" t="n">
        <v>600</v>
      </c>
      <c r="P7" s="8">
        <f>N7-O7</f>
        <v/>
      </c>
      <c r="Q7" s="5">
        <f>IF(P7&lt;=0,"Paid in Full",IF(O7&gt;0,"Deposit Received","Pending Deposit"))</f>
        <v/>
      </c>
      <c r="S7" s="11" t="inlineStr">
        <is>
          <t>NS</t>
        </is>
      </c>
      <c r="T7" s="12" t="n">
        <v>0.15</v>
      </c>
    </row>
    <row r="8">
      <c r="A8" s="13" t="inlineStr">
        <is>
          <t>LSC-1006</t>
        </is>
      </c>
      <c r="B8" s="14" t="inlineStr">
        <is>
          <t>Sophie Gagnon</t>
        </is>
      </c>
      <c r="C8" s="13" t="inlineStr">
        <is>
          <t>Quebec City</t>
        </is>
      </c>
      <c r="D8" s="13" t="inlineStr">
        <is>
          <t>QC</t>
        </is>
      </c>
      <c r="E8" s="13" t="inlineStr">
        <is>
          <t>Hedge Trimming</t>
        </is>
      </c>
      <c r="F8" s="13" t="inlineStr">
        <is>
          <t>Summer</t>
        </is>
      </c>
      <c r="G8" s="15" t="inlineStr">
        <is>
          <t>2026-06-01</t>
        </is>
      </c>
      <c r="H8" s="15" t="inlineStr">
        <is>
          <t>2026-08-31</t>
        </is>
      </c>
      <c r="I8" s="13" t="n">
        <v>6</v>
      </c>
      <c r="J8" s="16" t="n">
        <v>95</v>
      </c>
      <c r="K8" s="16">
        <f>I8*J8</f>
        <v/>
      </c>
      <c r="L8" s="17">
        <f>IFERROR(VLOOKUP(D8,$S$3:$T$8,2,FALSE),0)</f>
        <v/>
      </c>
      <c r="M8" s="16">
        <f>K8*L8</f>
        <v/>
      </c>
      <c r="N8" s="16">
        <f>K8+M8</f>
        <v/>
      </c>
      <c r="O8" s="10" t="n">
        <v>200</v>
      </c>
      <c r="P8" s="16">
        <f>N8-O8</f>
        <v/>
      </c>
      <c r="Q8" s="13">
        <f>IF(P8&lt;=0,"Paid in Full",IF(O8&gt;0,"Deposit Received","Pending Deposit"))</f>
        <v/>
      </c>
      <c r="S8" s="11" t="inlineStr">
        <is>
          <t>MB</t>
        </is>
      </c>
      <c r="T8" s="12" t="n">
        <v>0.12</v>
      </c>
    </row>
    <row r="9">
      <c r="A9" s="5" t="inlineStr">
        <is>
          <t>LSC-1007</t>
        </is>
      </c>
      <c r="B9" s="6" t="inlineStr">
        <is>
          <t>Ethan MacDonald</t>
        </is>
      </c>
      <c r="C9" s="5" t="inlineStr">
        <is>
          <t>Halifax</t>
        </is>
      </c>
      <c r="D9" s="5" t="inlineStr">
        <is>
          <t>NS</t>
        </is>
      </c>
      <c r="E9" s="5" t="inlineStr">
        <is>
          <t>Snow Removal</t>
        </is>
      </c>
      <c r="F9" s="5" t="inlineStr">
        <is>
          <t>Winter</t>
        </is>
      </c>
      <c r="G9" s="7" t="inlineStr">
        <is>
          <t>2026-11-15</t>
        </is>
      </c>
      <c r="H9" s="7" t="inlineStr">
        <is>
          <t>2027-03-15</t>
        </is>
      </c>
      <c r="I9" s="5" t="n">
        <v>10</v>
      </c>
      <c r="J9" s="8" t="n">
        <v>120</v>
      </c>
      <c r="K9" s="8">
        <f>I9*J9</f>
        <v/>
      </c>
      <c r="L9" s="9">
        <f>IFERROR(VLOOKUP(D9,$S$3:$T$8,2,FALSE),0)</f>
        <v/>
      </c>
      <c r="M9" s="8">
        <f>K9*L9</f>
        <v/>
      </c>
      <c r="N9" s="8">
        <f>K9+M9</f>
        <v/>
      </c>
      <c r="O9" s="10" t="n">
        <v>500</v>
      </c>
      <c r="P9" s="8">
        <f>N9-O9</f>
        <v/>
      </c>
      <c r="Q9" s="5">
        <f>IF(P9&lt;=0,"Paid in Full",IF(O9&gt;0,"Deposit Received","Pending Deposit"))</f>
        <v/>
      </c>
    </row>
    <row r="10">
      <c r="A10" s="13" t="inlineStr">
        <is>
          <t>LSC-1008</t>
        </is>
      </c>
      <c r="B10" s="14" t="inlineStr">
        <is>
          <t>Ava Roy</t>
        </is>
      </c>
      <c r="C10" s="13" t="inlineStr">
        <is>
          <t>Laval</t>
        </is>
      </c>
      <c r="D10" s="13" t="inlineStr">
        <is>
          <t>QC</t>
        </is>
      </c>
      <c r="E10" s="13" t="inlineStr">
        <is>
          <t>Lawn Mowing &amp; Trimming</t>
        </is>
      </c>
      <c r="F10" s="13" t="inlineStr">
        <is>
          <t>Summer</t>
        </is>
      </c>
      <c r="G10" s="15" t="inlineStr">
        <is>
          <t>2026-05-15</t>
        </is>
      </c>
      <c r="H10" s="15" t="inlineStr">
        <is>
          <t>2026-09-15</t>
        </is>
      </c>
      <c r="I10" s="13" t="n">
        <v>15</v>
      </c>
      <c r="J10" s="16" t="n">
        <v>60</v>
      </c>
      <c r="K10" s="16">
        <f>I10*J10</f>
        <v/>
      </c>
      <c r="L10" s="17">
        <f>IFERROR(VLOOKUP(D10,$S$3:$T$8,2,FALSE),0)</f>
        <v/>
      </c>
      <c r="M10" s="16">
        <f>K10*L10</f>
        <v/>
      </c>
      <c r="N10" s="16">
        <f>K10+M10</f>
        <v/>
      </c>
      <c r="O10" s="10" t="n">
        <v>0</v>
      </c>
      <c r="P10" s="16">
        <f>N10-O10</f>
        <v/>
      </c>
      <c r="Q10" s="13">
        <f>IF(P10&lt;=0,"Paid in Full",IF(O10&gt;0,"Deposit Received","Pending Deposit"))</f>
        <v/>
      </c>
    </row>
    <row r="11">
      <c r="A11" s="5" t="inlineStr">
        <is>
          <t>LSC-1009</t>
        </is>
      </c>
      <c r="B11" s="6" t="inlineStr">
        <is>
          <t>William Singh</t>
        </is>
      </c>
      <c r="C11" s="5" t="inlineStr">
        <is>
          <t>Edmonton</t>
        </is>
      </c>
      <c r="D11" s="5" t="inlineStr">
        <is>
          <t>AB</t>
        </is>
      </c>
      <c r="E11" s="5" t="inlineStr">
        <is>
          <t>Garden Maintenance</t>
        </is>
      </c>
      <c r="F11" s="5" t="inlineStr">
        <is>
          <t>Spring</t>
        </is>
      </c>
      <c r="G11" s="7" t="inlineStr">
        <is>
          <t>2026-04-10</t>
        </is>
      </c>
      <c r="H11" s="7" t="inlineStr">
        <is>
          <t>2026-07-10</t>
        </is>
      </c>
      <c r="I11" s="5" t="n">
        <v>9</v>
      </c>
      <c r="J11" s="8" t="n">
        <v>70</v>
      </c>
      <c r="K11" s="8">
        <f>I11*J11</f>
        <v/>
      </c>
      <c r="L11" s="9">
        <f>IFERROR(VLOOKUP(D11,$S$3:$T$8,2,FALSE),0)</f>
        <v/>
      </c>
      <c r="M11" s="8">
        <f>K11*L11</f>
        <v/>
      </c>
      <c r="N11" s="8">
        <f>K11+M11</f>
        <v/>
      </c>
      <c r="O11" s="10" t="n">
        <v>150</v>
      </c>
      <c r="P11" s="8">
        <f>N11-O11</f>
        <v/>
      </c>
      <c r="Q11" s="5">
        <f>IF(P11&lt;=0,"Paid in Full",IF(O11&gt;0,"Deposit Received","Pending Deposit"))</f>
        <v/>
      </c>
    </row>
    <row r="12">
      <c r="A12" s="13" t="inlineStr">
        <is>
          <t>LSC-1010</t>
        </is>
      </c>
      <c r="B12" s="14" t="inlineStr">
        <is>
          <t>Chloe Fontaine</t>
        </is>
      </c>
      <c r="C12" s="13" t="inlineStr">
        <is>
          <t>Winnipeg</t>
        </is>
      </c>
      <c r="D12" s="13" t="inlineStr">
        <is>
          <t>MB</t>
        </is>
      </c>
      <c r="E12" s="13" t="inlineStr">
        <is>
          <t>Full Lawn Care</t>
        </is>
      </c>
      <c r="F12" s="13" t="inlineStr">
        <is>
          <t>Spring/Summer</t>
        </is>
      </c>
      <c r="G12" s="15" t="inlineStr">
        <is>
          <t>2026-04-20</t>
        </is>
      </c>
      <c r="H12" s="15" t="inlineStr">
        <is>
          <t>2026-09-20</t>
        </is>
      </c>
      <c r="I12" s="13" t="n">
        <v>13</v>
      </c>
      <c r="J12" s="16" t="n">
        <v>78</v>
      </c>
      <c r="K12" s="16">
        <f>I12*J12</f>
        <v/>
      </c>
      <c r="L12" s="17">
        <f>IFERROR(VLOOKUP(D12,$S$3:$T$8,2,FALSE),0)</f>
        <v/>
      </c>
      <c r="M12" s="16">
        <f>K12*L12</f>
        <v/>
      </c>
      <c r="N12" s="16">
        <f>K12+M12</f>
        <v/>
      </c>
      <c r="O12" s="10" t="n">
        <v>400</v>
      </c>
      <c r="P12" s="16">
        <f>N12-O12</f>
        <v/>
      </c>
      <c r="Q12" s="13">
        <f>IF(P12&lt;=0,"Paid in Full",IF(O12&gt;0,"Deposit Received","Pending Deposit"))</f>
        <v/>
      </c>
    </row>
    <row r="13">
      <c r="A13" s="18" t="inlineStr">
        <is>
          <t>TOTAL</t>
        </is>
      </c>
      <c r="B13" s="34" t="n"/>
      <c r="C13" s="34" t="n"/>
      <c r="D13" s="34" t="n"/>
      <c r="E13" s="34" t="n"/>
      <c r="F13" s="34" t="n"/>
      <c r="G13" s="34" t="n"/>
      <c r="H13" s="35" t="n"/>
      <c r="I13" s="20">
        <f>SUM(I3:I12)</f>
        <v/>
      </c>
      <c r="J13" s="19" t="n"/>
      <c r="K13" s="21">
        <f>SUM(K3:K12)</f>
        <v/>
      </c>
      <c r="L13" s="19" t="n"/>
      <c r="M13" s="21">
        <f>SUM(M3:M12)</f>
        <v/>
      </c>
      <c r="N13" s="21">
        <f>SUM(N3:N12)</f>
        <v/>
      </c>
      <c r="O13" s="21">
        <f>SUM(O3:O12)</f>
        <v/>
      </c>
      <c r="P13" s="21">
        <f>SUM(P3:P12)</f>
        <v/>
      </c>
      <c r="Q13" s="19" t="n"/>
    </row>
  </sheetData>
  <mergeCells count="3">
    <mergeCell ref="A1:Q1"/>
    <mergeCell ref="A13:H13"/>
    <mergeCell ref="S1:T1"/>
  </mergeCells>
  <conditionalFormatting sqref="Q3:Q12">
    <cfRule type="expression" priority="1" dxfId="0" stopIfTrue="1">
      <formula>Q3="Paid in Full"</formula>
    </cfRule>
    <cfRule type="expression" priority="2" dxfId="1" stopIfTrue="1">
      <formula>Q3="Pending Deposit"</formula>
    </cfRule>
  </conditionalFormatting>
  <conditionalFormatting sqref="P3:P12">
    <cfRule type="expression" priority="3" dxfId="2" stopIfTrue="0">
      <formula>P3&gt;0</formula>
    </cfRule>
  </conditionalFormatting>
  <dataValidations count="2">
    <dataValidation sqref="E3:E12" showErrorMessage="1" showInputMessage="1" allowBlank="1" type="list">
      <formula1>"Full Lawn Care,Lawn Mowing &amp; Trimming,Garden Maintenance,Hedge Trimming,Snow Removal"</formula1>
    </dataValidation>
    <dataValidation sqref="F3:F12" showErrorMessage="1" showInputMessage="1" allowBlank="1" type="list">
      <formula1>"Spring,Summer,Spring/Summer,Winter"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3" customWidth="1" min="3" max="3"/>
    <col width="16" customWidth="1" min="4" max="4"/>
    <col width="14" customWidth="1" min="5" max="5"/>
    <col width="15" customWidth="1" min="6" max="6"/>
    <col width="3" customWidth="1" min="7" max="7"/>
    <col width="17" customWidth="1" min="8" max="8"/>
    <col width="14" customWidth="1" min="9" max="9"/>
  </cols>
  <sheetData>
    <row r="1" ht="26" customHeight="1">
      <c r="A1" s="22" t="inlineStr">
        <is>
          <t>Landscaping Business Dashboard — 2026 Season</t>
        </is>
      </c>
    </row>
    <row r="2"/>
    <row r="3">
      <c r="A3" s="23" t="inlineStr">
        <is>
          <t>Key Metric</t>
        </is>
      </c>
      <c r="B3" s="23" t="inlineStr">
        <is>
          <t>Value</t>
        </is>
      </c>
      <c r="D3" s="23" t="inlineStr">
        <is>
          <t>Season</t>
        </is>
      </c>
      <c r="E3" s="23" t="inlineStr">
        <is>
          <t>Revenue ($)</t>
        </is>
      </c>
      <c r="F3" s="23" t="inlineStr">
        <is>
          <t>Contract Count</t>
        </is>
      </c>
      <c r="H3" s="23" t="inlineStr">
        <is>
          <t>Client</t>
        </is>
      </c>
      <c r="I3" s="23" t="inlineStr">
        <is>
          <t>Total ($)</t>
        </is>
      </c>
    </row>
    <row r="4">
      <c r="A4" s="24" t="inlineStr">
        <is>
          <t>Total Contracts</t>
        </is>
      </c>
      <c r="B4" s="25">
        <f>COUNTA(Contracts!A3:A12)</f>
        <v/>
      </c>
      <c r="D4" s="24" t="inlineStr">
        <is>
          <t>Spring</t>
        </is>
      </c>
      <c r="E4" s="26">
        <f>SUMIF(Contracts!$F$3:$F$12,D4,Contracts!$N$3:$N$12)</f>
        <v/>
      </c>
      <c r="F4" s="24">
        <f>COUNTIF(Contracts!$F$3:$F$12,D4)</f>
        <v/>
      </c>
      <c r="H4" s="24">
        <f>Contracts!B3</f>
        <v/>
      </c>
      <c r="I4" s="26">
        <f>Contracts!N3</f>
        <v/>
      </c>
    </row>
    <row r="5">
      <c r="A5" s="27" t="inlineStr">
        <is>
          <t>Total Revenue (incl. tax) ($)</t>
        </is>
      </c>
      <c r="B5" s="28">
        <f>SUM(Contracts!N3:N12)</f>
        <v/>
      </c>
      <c r="D5" s="27" t="inlineStr">
        <is>
          <t>Summer</t>
        </is>
      </c>
      <c r="E5" s="29">
        <f>SUMIF(Contracts!$F$3:$F$12,D5,Contracts!$N$3:$N$12)</f>
        <v/>
      </c>
      <c r="F5" s="27">
        <f>COUNTIF(Contracts!$F$3:$F$12,D5)</f>
        <v/>
      </c>
      <c r="H5" s="27">
        <f>Contracts!B4</f>
        <v/>
      </c>
      <c r="I5" s="29">
        <f>Contracts!N4</f>
        <v/>
      </c>
    </row>
    <row r="6">
      <c r="A6" s="24" t="inlineStr">
        <is>
          <t>Total Outstanding Balance ($)</t>
        </is>
      </c>
      <c r="B6" s="30">
        <f>SUM(Contracts!P3:P12)</f>
        <v/>
      </c>
      <c r="D6" s="24" t="inlineStr">
        <is>
          <t>Spring/Summer</t>
        </is>
      </c>
      <c r="E6" s="26">
        <f>SUMIF(Contracts!$F$3:$F$12,D6,Contracts!$N$3:$N$12)</f>
        <v/>
      </c>
      <c r="F6" s="24">
        <f>COUNTIF(Contracts!$F$3:$F$12,D6)</f>
        <v/>
      </c>
      <c r="H6" s="24">
        <f>Contracts!B5</f>
        <v/>
      </c>
      <c r="I6" s="26">
        <f>Contracts!N5</f>
        <v/>
      </c>
    </row>
    <row r="7">
      <c r="A7" s="27" t="inlineStr">
        <is>
          <t>Average Contract Value ($)</t>
        </is>
      </c>
      <c r="B7" s="28">
        <f>IFERROR(AVERAGE(Contracts!N3:N12),0)</f>
        <v/>
      </c>
      <c r="D7" s="27" t="inlineStr">
        <is>
          <t>Winter</t>
        </is>
      </c>
      <c r="E7" s="29">
        <f>SUMIF(Contracts!$F$3:$F$12,D7,Contracts!$N$3:$N$12)</f>
        <v/>
      </c>
      <c r="F7" s="27">
        <f>COUNTIF(Contracts!$F$3:$F$12,D7)</f>
        <v/>
      </c>
      <c r="H7" s="27">
        <f>Contracts!B6</f>
        <v/>
      </c>
      <c r="I7" s="29">
        <f>Contracts!N6</f>
        <v/>
      </c>
    </row>
    <row r="8">
      <c r="A8" s="24" t="inlineStr">
        <is>
          <t>Contracts Paid in Full</t>
        </is>
      </c>
      <c r="B8" s="25">
        <f>COUNTIF(Contracts!Q3:Q12,"Paid in Full")</f>
        <v/>
      </c>
      <c r="H8" s="24">
        <f>Contracts!B7</f>
        <v/>
      </c>
      <c r="I8" s="26">
        <f>Contracts!N7</f>
        <v/>
      </c>
    </row>
    <row r="9">
      <c r="A9" s="27" t="inlineStr">
        <is>
          <t>Contracts Pending Deposit</t>
        </is>
      </c>
      <c r="B9" s="31">
        <f>COUNTIF(Contracts!Q3:Q12,"Pending Deposit")</f>
        <v/>
      </c>
      <c r="H9" s="27">
        <f>Contracts!B8</f>
        <v/>
      </c>
      <c r="I9" s="29">
        <f>Contracts!N8</f>
        <v/>
      </c>
    </row>
    <row r="10">
      <c r="H10" s="24">
        <f>Contracts!B9</f>
        <v/>
      </c>
      <c r="I10" s="26">
        <f>Contracts!N9</f>
        <v/>
      </c>
    </row>
    <row r="11">
      <c r="H11" s="27">
        <f>Contracts!B10</f>
        <v/>
      </c>
      <c r="I11" s="29">
        <f>Contracts!N10</f>
        <v/>
      </c>
    </row>
    <row r="12">
      <c r="H12" s="24">
        <f>Contracts!B11</f>
        <v/>
      </c>
      <c r="I12" s="26">
        <f>Contracts!N11</f>
        <v/>
      </c>
    </row>
    <row r="13">
      <c r="H13" s="27">
        <f>Contracts!B12</f>
        <v/>
      </c>
      <c r="I13" s="29">
        <f>Contracts!N12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6" customHeight="1">
      <c r="A1" s="22" t="inlineStr">
        <is>
          <t>How to Use This Template</t>
        </is>
      </c>
    </row>
    <row r="2"/>
    <row r="3" ht="42" customHeight="1">
      <c r="A3" s="32" t="inlineStr">
        <is>
          <t>Purpose</t>
        </is>
      </c>
      <c r="B3" s="33" t="inlineStr">
        <is>
          <t>This workbook helps Canadian landscaping businesses track seasonal service contracts, invoicing, applicable sales tax and outstanding balances across a full spring-to-winter season.</t>
        </is>
      </c>
    </row>
    <row r="4" ht="42" customHeight="1">
      <c r="A4" s="32" t="inlineStr">
        <is>
          <t>Contracts sheet</t>
        </is>
      </c>
      <c r="B4" s="33" t="inlineStr">
        <is>
          <t>Enter one row per client contract. Fill in the yellow Deposit Paid ($) cell only — all other calculated columns (Subtotal, Tax Rate, Tax Amount, Total, Balance Due, Status) update automatically.</t>
        </is>
      </c>
    </row>
    <row r="5" ht="42" customHeight="1">
      <c r="A5" s="32" t="inlineStr">
        <is>
          <t>Contract ID</t>
        </is>
      </c>
      <c r="B5" s="33" t="inlineStr">
        <is>
          <t>A unique reference code for each contract, e.g. LSC-1001.</t>
        </is>
      </c>
    </row>
    <row r="6" ht="42" customHeight="1">
      <c r="A6" s="32" t="inlineStr">
        <is>
          <t>Province</t>
        </is>
      </c>
      <c r="B6" s="33" t="inlineStr">
        <is>
          <t>Two-letter Canadian province code (ON, QC, AB, BC, NS, MB). This drives the automatic sales tax rate via the reference table in columns S:T.</t>
        </is>
      </c>
    </row>
    <row r="7" ht="42" customHeight="1">
      <c r="A7" s="32" t="inlineStr">
        <is>
          <t>Tax Rate / Tax Amount</t>
        </is>
      </c>
      <c r="B7" s="33" t="inlineStr">
        <is>
          <t>Looked up automatically from the Provincial Sales Tax Reference table based on the Province column. Update the reference table if rates change.</t>
        </is>
      </c>
    </row>
    <row r="8" ht="42" customHeight="1">
      <c r="A8" s="32" t="inlineStr">
        <is>
          <t>Status</t>
        </is>
      </c>
      <c r="B8" s="33" t="inlineStr">
        <is>
          <t>Automatically shows Paid in Full, Deposit Received or Pending Deposit based on the Balance Due and Deposit Paid values.</t>
        </is>
      </c>
    </row>
    <row r="9" ht="42" customHeight="1">
      <c r="A9" s="32" t="inlineStr">
        <is>
          <t>Dashboard sheet</t>
        </is>
      </c>
      <c r="B9" s="33" t="inlineStr">
        <is>
          <t>Displays key business metrics, a revenue-by-season summary table, a bar chart of contract value by client and a pie chart of revenue share by season. All values are formula-driven from the Contracts sheet — no manual entry required.</t>
        </is>
      </c>
    </row>
    <row r="10" ht="42" customHeight="1">
      <c r="A10" s="32" t="inlineStr">
        <is>
          <t>Data validation</t>
        </is>
      </c>
      <c r="B10" s="33" t="inlineStr">
        <is>
          <t>Service Type and Season columns use drop-down lists to keep entries consistent for accurate SUMIF and COUNTIF calculations.</t>
        </is>
      </c>
    </row>
    <row r="11" ht="42" customHeight="1">
      <c r="A11" s="32" t="inlineStr">
        <is>
          <t>Tip</t>
        </is>
      </c>
      <c r="B11" s="33" t="inlineStr">
        <is>
          <t>Add new contracts by inserting a row above the TOTAL row on the Contracts sheet, then copy the formulas across so totals and dashboard figures stay accurate.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2026-07-21T14:03:47Z</dcterms:created>
  <dcterms:modified xmlns:dcterms="http://purl.org/dc/terms/" xmlns:xsi="http://www.w3.org/2001/XMLSchema-instance" xsi:type="dcterms:W3CDTF">2026-07-21T14:03:47Z</dcterms:modified>
</cp:coreProperties>
</file>