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oan Transactions"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YYYY-MM-DD"/>
    <numFmt numFmtId="165" formatCode="$#,##0.00"/>
  </numFmts>
  <fonts count="5">
    <font>
      <name val="Calibri"/>
      <family val="2"/>
      <color theme="1"/>
      <sz val="11"/>
      <scheme val="minor"/>
    </font>
    <font>
      <name val="Calibri"/>
      <b val="1"/>
      <color rgb="000F766E"/>
      <sz val="16"/>
    </font>
    <font>
      <name val="Calibri"/>
      <b val="1"/>
      <color rgb="00111827"/>
      <sz val="11"/>
    </font>
    <font>
      <name val="Calibri"/>
      <b val="1"/>
      <color rgb="00FFFFFF"/>
      <sz val="11"/>
    </font>
    <font>
      <name val="Calibri"/>
      <color rgb="00111827"/>
      <sz val="10.5"/>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164" fontId="4" fillId="3" borderId="1" applyAlignment="1" pivotButton="0" quotePrefix="0" xfId="0">
      <alignment horizontal="left" vertical="center"/>
    </xf>
    <xf numFmtId="0" fontId="4" fillId="3" borderId="1" applyAlignment="1" pivotButton="0" quotePrefix="0" xfId="0">
      <alignment horizontal="left" vertical="center"/>
    </xf>
    <xf numFmtId="165" fontId="4" fillId="4" borderId="1" applyAlignment="1" pivotButton="0" quotePrefix="0" xfId="0">
      <alignment horizontal="right" vertical="center"/>
    </xf>
    <xf numFmtId="165" fontId="4" fillId="3" borderId="1" applyAlignment="1" pivotButton="0" quotePrefix="0" xfId="0">
      <alignment horizontal="right" vertical="center"/>
    </xf>
    <xf numFmtId="10" fontId="4" fillId="3" borderId="1" applyAlignment="1" pivotButton="0" quotePrefix="0" xfId="0">
      <alignment horizontal="center" vertical="center" wrapText="1"/>
    </xf>
    <xf numFmtId="164" fontId="4" fillId="5" borderId="1" applyAlignment="1" pivotButton="0" quotePrefix="0" xfId="0">
      <alignment horizontal="left" vertical="center"/>
    </xf>
    <xf numFmtId="0" fontId="4" fillId="5" borderId="1" applyAlignment="1" pivotButton="0" quotePrefix="0" xfId="0">
      <alignment horizontal="left" vertical="center"/>
    </xf>
    <xf numFmtId="165" fontId="4" fillId="5" borderId="1" applyAlignment="1" pivotButton="0" quotePrefix="0" xfId="0">
      <alignment horizontal="right" vertical="center"/>
    </xf>
    <xf numFmtId="10" fontId="4" fillId="5" borderId="1" applyAlignment="1" pivotButton="0" quotePrefix="0" xfId="0">
      <alignment horizontal="center" vertical="center" wrapText="1"/>
    </xf>
    <xf numFmtId="0" fontId="3" fillId="6" borderId="1" pivotButton="0" quotePrefix="0" xfId="0"/>
    <xf numFmtId="165" fontId="3" fillId="6" borderId="1" applyAlignment="1" pivotButton="0" quotePrefix="0" xfId="0">
      <alignment horizontal="right" vertical="center"/>
    </xf>
    <xf numFmtId="0" fontId="4" fillId="0" borderId="0" pivotButton="0" quotePrefix="0" xfId="0"/>
    <xf numFmtId="0" fontId="1" fillId="0" borderId="0" pivotButton="0" quotePrefix="0" xfId="0"/>
    <xf numFmtId="0" fontId="4" fillId="3" borderId="1" pivotButton="0" quotePrefix="0" xfId="0"/>
    <xf numFmtId="165" fontId="0" fillId="3" borderId="1" applyAlignment="1" pivotButton="0" quotePrefix="0" xfId="0">
      <alignment horizontal="right" vertical="center"/>
    </xf>
    <xf numFmtId="0" fontId="4" fillId="5" borderId="1" pivotButton="0" quotePrefix="0" xfId="0"/>
    <xf numFmtId="165" fontId="0" fillId="5" borderId="1" applyAlignment="1" pivotButton="0" quotePrefix="0" xfId="0">
      <alignment horizontal="right" vertical="center"/>
    </xf>
    <xf numFmtId="10" fontId="0" fillId="5" borderId="1" applyAlignment="1" pivotButton="0" quotePrefix="0" xfId="0">
      <alignment horizontal="right" vertical="center"/>
    </xf>
    <xf numFmtId="164" fontId="0" fillId="3" borderId="1" applyAlignment="1" pivotButton="0" quotePrefix="0" xfId="0">
      <alignment horizontal="right" vertical="center"/>
    </xf>
    <xf numFmtId="164" fontId="0" fillId="5" borderId="1" applyAlignment="1" pivotButton="0" quotePrefix="0" xfId="0">
      <alignment horizontal="right" vertical="center"/>
    </xf>
    <xf numFmtId="0" fontId="2" fillId="0" borderId="1" pivotButton="0" quotePrefix="0" xfId="0"/>
    <xf numFmtId="0" fontId="4" fillId="0" borderId="1" pivotButton="0" quotePrefix="0" xfId="0"/>
    <xf numFmtId="165" fontId="4" fillId="0" borderId="1" pivotButton="0" quotePrefix="0" xfId="0"/>
    <xf numFmtId="0" fontId="2" fillId="3" borderId="1" applyAlignment="1" pivotButton="0" quotePrefix="0" xfId="0">
      <alignment vertical="top" wrapText="1"/>
    </xf>
    <xf numFmtId="0" fontId="4" fillId="3" borderId="1" applyAlignment="1" pivotButton="0" quotePrefix="0" xfId="0">
      <alignment vertical="top" wrapText="1"/>
    </xf>
    <xf numFmtId="0" fontId="2" fillId="5" borderId="1" applyAlignment="1" pivotButton="0" quotePrefix="0" xfId="0">
      <alignment vertical="top" wrapText="1"/>
    </xf>
    <xf numFmtId="0" fontId="4" fillId="5" borderId="1" applyAlignment="1" pivotButton="0" quotePrefix="0" xfId="0">
      <alignment vertical="top" wrapText="1"/>
    </xf>
    <xf numFmtId="164" fontId="4" fillId="3" borderId="1" applyAlignment="1" pivotButton="0" quotePrefix="0" xfId="0">
      <alignment horizontal="left" vertical="center"/>
    </xf>
    <xf numFmtId="165" fontId="4" fillId="4" borderId="1" applyAlignment="1" pivotButton="0" quotePrefix="0" xfId="0">
      <alignment horizontal="right" vertical="center"/>
    </xf>
    <xf numFmtId="165" fontId="4" fillId="3" borderId="1" applyAlignment="1" pivotButton="0" quotePrefix="0" xfId="0">
      <alignment horizontal="right" vertical="center"/>
    </xf>
    <xf numFmtId="164" fontId="4" fillId="5" borderId="1" applyAlignment="1" pivotButton="0" quotePrefix="0" xfId="0">
      <alignment horizontal="left" vertical="center"/>
    </xf>
    <xf numFmtId="165" fontId="4" fillId="5" borderId="1" applyAlignment="1" pivotButton="0" quotePrefix="0" xfId="0">
      <alignment horizontal="right" vertical="center"/>
    </xf>
    <xf numFmtId="165" fontId="3" fillId="6" borderId="1" applyAlignment="1" pivotButton="0" quotePrefix="0" xfId="0">
      <alignment horizontal="right" vertical="center"/>
    </xf>
    <xf numFmtId="165" fontId="0" fillId="3" borderId="1" applyAlignment="1" pivotButton="0" quotePrefix="0" xfId="0">
      <alignment horizontal="right" vertical="center"/>
    </xf>
    <xf numFmtId="165" fontId="0" fillId="5" borderId="1" applyAlignment="1" pivotButton="0" quotePrefix="0" xfId="0">
      <alignment horizontal="right" vertical="center"/>
    </xf>
    <xf numFmtId="164" fontId="0" fillId="3" borderId="1" applyAlignment="1" pivotButton="0" quotePrefix="0" xfId="0">
      <alignment horizontal="right" vertical="center"/>
    </xf>
    <xf numFmtId="164" fontId="0" fillId="5" borderId="1" applyAlignment="1" pivotButton="0" quotePrefix="0" xfId="0">
      <alignment horizontal="right" vertical="center"/>
    </xf>
    <xf numFmtId="165" fontId="4" fillId="0" borderId="1" pivotButton="0" quotePrefix="0" xfId="0"/>
  </cellXfs>
  <cellStyles count="1">
    <cellStyle name="Normal" xfId="0" builtinId="0" hidden="0"/>
  </cellStyles>
  <dxfs count="2">
    <dxf>
      <font>
        <name val="Calibri"/>
        <b val="1"/>
        <color rgb="00DC2626"/>
        <sz val="10.5"/>
      </font>
      <fill>
        <patternFill patternType="solid">
          <fgColor rgb="00FEE2E2"/>
          <bgColor rgb="00FEE2E2"/>
        </patternFill>
      </fill>
    </dxf>
    <dxf>
      <font>
        <name val="Calibri"/>
        <b val="1"/>
        <color rgb="0022C55E"/>
        <sz val="10.5"/>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Shareholder Loan Running Balance (2026)</a:t>
            </a:r>
          </a:p>
        </rich>
      </tx>
    </title>
    <plotArea>
      <lineChart>
        <grouping val="standard"/>
        <ser>
          <idx val="0"/>
          <order val="0"/>
          <tx>
            <strRef>
              <f>'Loan Transactions'!F4</f>
            </strRef>
          </tx>
          <spPr>
            <a:ln xmlns:a="http://schemas.openxmlformats.org/drawingml/2006/main" w="25000">
              <a:prstDash val="solid"/>
            </a:ln>
          </spPr>
          <marker>
            <symbol val="none"/>
            <spPr>
              <a:ln xmlns:a="http://schemas.openxmlformats.org/drawingml/2006/main">
                <a:prstDash val="solid"/>
              </a:ln>
            </spPr>
          </marker>
          <cat>
            <numRef>
              <f>'Loan Transactions'!$A$5:$A$14</f>
            </numRef>
          </cat>
          <val>
            <numRef>
              <f>'Loan Transactions'!$F$5:$F$14</f>
            </numRef>
          </val>
          <smooth val="0"/>
        </ser>
        <axId val="10"/>
        <axId val="100"/>
      </lineChart>
      <catAx>
        <axId val="10"/>
        <scaling>
          <orientation val="minMax"/>
        </scaling>
        <axPos val="l"/>
        <title>
          <tx>
            <rich>
              <a:bodyPr xmlns:a="http://schemas.openxmlformats.org/drawingml/2006/main"/>
              <a:p xmlns:a="http://schemas.openxmlformats.org/drawingml/2006/main">
                <a:pPr>
                  <a:defRPr/>
                </a:pPr>
                <a:r>
                  <a:t>Transaction 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Balance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Advances vs Repayments</a:t>
            </a:r>
          </a:p>
        </rich>
      </tx>
    </title>
    <plotArea>
      <pieChart>
        <varyColors val="1"/>
        <ser>
          <idx val="0"/>
          <order val="0"/>
          <tx>
            <strRef>
              <f>'Summary Dashboard'!B17</f>
            </strRef>
          </tx>
          <spPr>
            <a:ln xmlns:a="http://schemas.openxmlformats.org/drawingml/2006/main">
              <a:prstDash val="solid"/>
            </a:ln>
          </spPr>
          <cat>
            <numRef>
              <f>'Summary Dashboard'!$A$18:$A$19</f>
            </numRef>
          </cat>
          <val>
            <numRef>
              <f>'Summary Dashboard'!$B$18:$B$19</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3</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20"/>
  <sheetViews>
    <sheetView workbookViewId="0">
      <pane ySplit="4" topLeftCell="A5" activePane="bottomLeft" state="frozen"/>
      <selection pane="bottomLeft" activeCell="A1" sqref="A1"/>
    </sheetView>
  </sheetViews>
  <sheetFormatPr baseColWidth="8" defaultRowHeight="15"/>
  <cols>
    <col width="12" customWidth="1" min="1" max="1"/>
    <col width="18" customWidth="1" min="2" max="2"/>
    <col width="34" customWidth="1" min="3" max="3"/>
    <col width="14" customWidth="1" min="4" max="4"/>
    <col width="14" customWidth="1" min="5" max="5"/>
    <col width="18" customWidth="1" min="6" max="6"/>
    <col width="16" customWidth="1" min="7" max="7"/>
    <col width="15" customWidth="1" min="8" max="8"/>
    <col width="16" customWidth="1" min="9" max="9"/>
    <col width="32" customWidth="1" min="10" max="10"/>
  </cols>
  <sheetData>
    <row r="1">
      <c r="A1" s="1" t="inlineStr">
        <is>
          <t>Northern Maple Holdings Inc. — Shareholder Loan Account (s.15(2) ITA)</t>
        </is>
      </c>
    </row>
    <row r="2">
      <c r="A2" s="2" t="inlineStr">
        <is>
          <t>Shareholder: Liam Tremblay</t>
        </is>
      </c>
      <c r="D2" s="2" t="inlineStr">
        <is>
          <t>Business Number: 123456789RT0001</t>
        </is>
      </c>
      <c r="G2" s="2" t="inlineStr">
        <is>
          <t>Corporate Fiscal Year End: 2026-12-31</t>
        </is>
      </c>
    </row>
    <row r="3"/>
    <row r="4" ht="30" customHeight="1">
      <c r="A4" s="3" t="inlineStr">
        <is>
          <t>Date</t>
        </is>
      </c>
      <c r="B4" s="3" t="inlineStr">
        <is>
          <t>Transaction Type</t>
        </is>
      </c>
      <c r="C4" s="3" t="inlineStr">
        <is>
          <t>Description</t>
        </is>
      </c>
      <c r="D4" s="3" t="inlineStr">
        <is>
          <t>Advance ($)</t>
        </is>
      </c>
      <c r="E4" s="3" t="inlineStr">
        <is>
          <t>Repayment ($)</t>
        </is>
      </c>
      <c r="F4" s="3" t="inlineStr">
        <is>
          <t>Running Balance ($)</t>
        </is>
      </c>
      <c r="G4" s="3" t="inlineStr">
        <is>
          <t>Prescribed Rate (%)</t>
        </is>
      </c>
      <c r="H4" s="3" t="inlineStr">
        <is>
          <t>Days Outstanding</t>
        </is>
      </c>
      <c r="I4" s="3" t="inlineStr">
        <is>
          <t>Interest Accrued ($)</t>
        </is>
      </c>
      <c r="J4" s="3" t="inlineStr">
        <is>
          <t>Notes</t>
        </is>
      </c>
    </row>
    <row r="5">
      <c r="A5" s="31" t="n">
        <v>46037</v>
      </c>
      <c r="B5" s="5" t="inlineStr">
        <is>
          <t>Loan Advance</t>
        </is>
      </c>
      <c r="C5" s="5" t="inlineStr">
        <is>
          <t>Advance to shareholder - working capital</t>
        </is>
      </c>
      <c r="D5" s="32" t="n">
        <v>15000</v>
      </c>
      <c r="E5" s="32" t="n"/>
      <c r="F5" s="33">
        <f>D5-E5</f>
        <v/>
      </c>
      <c r="G5" s="8" t="n">
        <v>0.05</v>
      </c>
      <c r="H5" s="5">
        <f>A5-DATE(2026,1,1)</f>
        <v/>
      </c>
      <c r="I5" s="33">
        <f>IFERROR(F5*G5*H5/365,0)</f>
        <v/>
      </c>
      <c r="J5" s="5" t="inlineStr">
        <is>
          <t>Cash advance to shareholder</t>
        </is>
      </c>
    </row>
    <row r="6">
      <c r="A6" s="34" t="n">
        <v>46063</v>
      </c>
      <c r="B6" s="10" t="inlineStr">
        <is>
          <t>Loan Advance</t>
        </is>
      </c>
      <c r="C6" s="10" t="inlineStr">
        <is>
          <t>Vehicle purchase advance</t>
        </is>
      </c>
      <c r="D6" s="32" t="n">
        <v>8500</v>
      </c>
      <c r="E6" s="32" t="n"/>
      <c r="F6" s="35">
        <f>F5+D6-E6</f>
        <v/>
      </c>
      <c r="G6" s="12" t="n">
        <v>0.05</v>
      </c>
      <c r="H6" s="10">
        <f>A6-A5</f>
        <v/>
      </c>
      <c r="I6" s="35">
        <f>IFERROR(F6*G6*H6/365,0)</f>
        <v/>
      </c>
      <c r="J6" s="10" t="inlineStr">
        <is>
          <t>Personal vehicle, no business use</t>
        </is>
      </c>
    </row>
    <row r="7">
      <c r="A7" s="31" t="n">
        <v>46086</v>
      </c>
      <c r="B7" s="5" t="inlineStr">
        <is>
          <t>Repayment</t>
        </is>
      </c>
      <c r="C7" s="5" t="inlineStr">
        <is>
          <t>Cheque repayment received</t>
        </is>
      </c>
      <c r="D7" s="32" t="n"/>
      <c r="E7" s="32" t="n">
        <v>5000</v>
      </c>
      <c r="F7" s="33">
        <f>F6+D7-E7</f>
        <v/>
      </c>
      <c r="G7" s="8" t="n">
        <v>0.05</v>
      </c>
      <c r="H7" s="5">
        <f>A7-A6</f>
        <v/>
      </c>
      <c r="I7" s="33">
        <f>IFERROR(F7*G7*H7/365,0)</f>
        <v/>
      </c>
      <c r="J7" s="5" t="inlineStr">
        <is>
          <t>Partial repayment</t>
        </is>
      </c>
    </row>
    <row r="8">
      <c r="A8" s="34" t="n">
        <v>46132</v>
      </c>
      <c r="B8" s="10" t="inlineStr">
        <is>
          <t>Loan Advance</t>
        </is>
      </c>
      <c r="C8" s="10" t="inlineStr">
        <is>
          <t>Personal expenses advance</t>
        </is>
      </c>
      <c r="D8" s="32" t="n">
        <v>3200</v>
      </c>
      <c r="E8" s="32" t="n"/>
      <c r="F8" s="35">
        <f>F7+D8-E8</f>
        <v/>
      </c>
      <c r="G8" s="12" t="n">
        <v>0.05</v>
      </c>
      <c r="H8" s="10">
        <f>A8-A7</f>
        <v/>
      </c>
      <c r="I8" s="35">
        <f>IFERROR(F8*G8*H8/365,0)</f>
        <v/>
      </c>
      <c r="J8" s="10" t="inlineStr">
        <is>
          <t>Home insurance premium paid by corp</t>
        </is>
      </c>
    </row>
    <row r="9">
      <c r="A9" s="31" t="n">
        <v>46157</v>
      </c>
      <c r="B9" s="5" t="inlineStr">
        <is>
          <t>Repayment</t>
        </is>
      </c>
      <c r="C9" s="5" t="inlineStr">
        <is>
          <t>Salary offset repayment</t>
        </is>
      </c>
      <c r="D9" s="32" t="n"/>
      <c r="E9" s="32" t="n">
        <v>6000</v>
      </c>
      <c r="F9" s="33">
        <f>F8+D9-E9</f>
        <v/>
      </c>
      <c r="G9" s="8" t="n">
        <v>0.05</v>
      </c>
      <c r="H9" s="5">
        <f>A9-A8</f>
        <v/>
      </c>
      <c r="I9" s="33">
        <f>IFERROR(F9*G9*H9/365,0)</f>
        <v/>
      </c>
      <c r="J9" s="5" t="inlineStr">
        <is>
          <t>Offset against declared salary</t>
        </is>
      </c>
    </row>
    <row r="10">
      <c r="A10" s="34" t="n">
        <v>46203</v>
      </c>
      <c r="B10" s="10" t="inlineStr">
        <is>
          <t>Interest Charged</t>
        </is>
      </c>
      <c r="C10" s="10" t="inlineStr">
        <is>
          <t>Q2 prescribed rate interest accrual</t>
        </is>
      </c>
      <c r="D10" s="32" t="n"/>
      <c r="E10" s="32" t="n"/>
      <c r="F10" s="35">
        <f>F9+D10-E10</f>
        <v/>
      </c>
      <c r="G10" s="12" t="n">
        <v>0.05</v>
      </c>
      <c r="H10" s="10">
        <f>A10-A9</f>
        <v/>
      </c>
      <c r="I10" s="35">
        <f>IFERROR(F10*G10*H10/365,0)</f>
        <v/>
      </c>
      <c r="J10" s="10" t="inlineStr">
        <is>
          <t>Interest per s.80.4(2)</t>
        </is>
      </c>
    </row>
    <row r="11">
      <c r="A11" s="31" t="n">
        <v>46213</v>
      </c>
      <c r="B11" s="5" t="inlineStr">
        <is>
          <t>Loan Advance</t>
        </is>
      </c>
      <c r="C11" s="5" t="inlineStr">
        <is>
          <t>Home renovation advance</t>
        </is>
      </c>
      <c r="D11" s="32" t="n">
        <v>10000</v>
      </c>
      <c r="E11" s="32" t="n"/>
      <c r="F11" s="33">
        <f>F10+D11-E11</f>
        <v/>
      </c>
      <c r="G11" s="8" t="n">
        <v>0.05</v>
      </c>
      <c r="H11" s="5">
        <f>A11-A10</f>
        <v/>
      </c>
      <c r="I11" s="33">
        <f>IFERROR(F11*G11*H11/365,0)</f>
        <v/>
      </c>
      <c r="J11" s="5" t="inlineStr">
        <is>
          <t>Non-business personal expense</t>
        </is>
      </c>
    </row>
    <row r="12">
      <c r="A12" s="34" t="n">
        <v>46259</v>
      </c>
      <c r="B12" s="10" t="inlineStr">
        <is>
          <t>Repayment</t>
        </is>
      </c>
      <c r="C12" s="10" t="inlineStr">
        <is>
          <t>Bonus offset repayment</t>
        </is>
      </c>
      <c r="D12" s="32" t="n"/>
      <c r="E12" s="32" t="n">
        <v>12000</v>
      </c>
      <c r="F12" s="35">
        <f>F11+D12-E12</f>
        <v/>
      </c>
      <c r="G12" s="12" t="n">
        <v>0.05</v>
      </c>
      <c r="H12" s="10">
        <f>A12-A11</f>
        <v/>
      </c>
      <c r="I12" s="35">
        <f>IFERROR(F12*G12*H12/365,0)</f>
        <v/>
      </c>
      <c r="J12" s="10" t="inlineStr">
        <is>
          <t>Bonus declared and offset</t>
        </is>
      </c>
    </row>
    <row r="13">
      <c r="A13" s="31" t="n">
        <v>46295</v>
      </c>
      <c r="B13" s="5" t="inlineStr">
        <is>
          <t>Interest Charged</t>
        </is>
      </c>
      <c r="C13" s="5" t="inlineStr">
        <is>
          <t>Q3 prescribed rate interest accrual</t>
        </is>
      </c>
      <c r="D13" s="32" t="n"/>
      <c r="E13" s="32" t="n"/>
      <c r="F13" s="33">
        <f>F12+D13-E13</f>
        <v/>
      </c>
      <c r="G13" s="8" t="n">
        <v>0.05</v>
      </c>
      <c r="H13" s="5">
        <f>A13-A12</f>
        <v/>
      </c>
      <c r="I13" s="33">
        <f>IFERROR(F13*G13*H13/365,0)</f>
        <v/>
      </c>
      <c r="J13" s="5" t="inlineStr">
        <is>
          <t>Interest per s.80.4(2)</t>
        </is>
      </c>
    </row>
    <row r="14">
      <c r="A14" s="34" t="n">
        <v>46387</v>
      </c>
      <c r="B14" s="10" t="inlineStr">
        <is>
          <t>Repayment</t>
        </is>
      </c>
      <c r="C14" s="10" t="inlineStr">
        <is>
          <t>Year-end repayment</t>
        </is>
      </c>
      <c r="D14" s="32" t="n"/>
      <c r="E14" s="32" t="n">
        <v>9000</v>
      </c>
      <c r="F14" s="35">
        <f>F13+D14-E14</f>
        <v/>
      </c>
      <c r="G14" s="12" t="n">
        <v>0.05</v>
      </c>
      <c r="H14" s="10">
        <f>A14-A13</f>
        <v/>
      </c>
      <c r="I14" s="35">
        <f>IFERROR(F14*G14*H14/365,0)</f>
        <v/>
      </c>
      <c r="J14" s="10" t="inlineStr">
        <is>
          <t>Repaid before corp year end</t>
        </is>
      </c>
    </row>
    <row r="15">
      <c r="A15" s="13" t="n"/>
      <c r="B15" s="13" t="n"/>
      <c r="C15" s="13" t="inlineStr">
        <is>
          <t>TOTALS</t>
        </is>
      </c>
      <c r="D15" s="36">
        <f>SUM(D5:D14)</f>
        <v/>
      </c>
      <c r="E15" s="36">
        <f>SUM(E5:E14)</f>
        <v/>
      </c>
      <c r="F15" s="36">
        <f>F14</f>
        <v/>
      </c>
      <c r="G15" s="13" t="n"/>
      <c r="H15" s="13" t="n"/>
      <c r="I15" s="36">
        <f>SUM(I5:I14)</f>
        <v/>
      </c>
      <c r="J15" s="13" t="n"/>
    </row>
    <row r="16"/>
    <row r="17">
      <c r="A17" s="2" t="inlineStr">
        <is>
          <t>Transaction Type Counts</t>
        </is>
      </c>
    </row>
    <row r="18">
      <c r="A18" s="15" t="inlineStr">
        <is>
          <t>Loan Advances:</t>
        </is>
      </c>
      <c r="B18">
        <f>COUNTIF(B5:B14,"Loan Advance")</f>
        <v/>
      </c>
    </row>
    <row r="19">
      <c r="A19" s="15" t="inlineStr">
        <is>
          <t>Repayments:</t>
        </is>
      </c>
      <c r="B19">
        <f>COUNTIF(B5:B14,"Repayment")</f>
        <v/>
      </c>
    </row>
    <row r="20">
      <c r="A20" s="15" t="inlineStr">
        <is>
          <t>Interest Accruals:</t>
        </is>
      </c>
      <c r="B20">
        <f>COUNTIF(B5:B14,"Interest Charged")</f>
        <v/>
      </c>
    </row>
  </sheetData>
  <mergeCells count="1">
    <mergeCell ref="A1:J1"/>
  </mergeCells>
  <conditionalFormatting sqref="F5:F14">
    <cfRule type="expression" priority="1" dxfId="0" stopIfTrue="0">
      <formula>F5&gt;20000</formula>
    </cfRule>
    <cfRule type="expression" priority="2" dxfId="1" stopIfTrue="0">
      <formula>F5&lt;=0</formula>
    </cfRule>
  </conditionalFormatting>
  <dataValidations count="1">
    <dataValidation sqref="B5:B34" showErrorMessage="1" showInputMessage="1" allowBlank="1" type="list">
      <formula1>"Loan Advance,Repayment,Interest Charged"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34" customWidth="1" min="1" max="1"/>
    <col width="20" customWidth="1" min="2" max="2"/>
    <col width="4" customWidth="1" min="3" max="3"/>
    <col width="14" customWidth="1" min="4" max="4"/>
    <col width="14" customWidth="1" min="5" max="5"/>
    <col width="14" customWidth="1" min="6" max="6"/>
    <col width="14" customWidth="1" min="7" max="7"/>
  </cols>
  <sheetData>
    <row r="1">
      <c r="A1" s="16" t="inlineStr">
        <is>
          <t>Shareholder Loan Account — Summary Dashboard</t>
        </is>
      </c>
    </row>
    <row r="2"/>
    <row r="3">
      <c r="A3" s="3" t="inlineStr">
        <is>
          <t>Key Metric</t>
        </is>
      </c>
      <c r="B3" s="3" t="inlineStr">
        <is>
          <t>Value</t>
        </is>
      </c>
    </row>
    <row r="4">
      <c r="A4" s="17" t="inlineStr">
        <is>
          <t>Opening Balance (2026-01-01)</t>
        </is>
      </c>
      <c r="B4" s="37">
        <f>0</f>
        <v/>
      </c>
    </row>
    <row r="5">
      <c r="A5" s="19" t="inlineStr">
        <is>
          <t>Total Advances ($)</t>
        </is>
      </c>
      <c r="B5" s="38">
        <f>'Loan Transactions'!D15</f>
        <v/>
      </c>
    </row>
    <row r="6">
      <c r="A6" s="17" t="inlineStr">
        <is>
          <t>Total Repayments ($)</t>
        </is>
      </c>
      <c r="B6" s="37">
        <f>'Loan Transactions'!E15</f>
        <v/>
      </c>
    </row>
    <row r="7">
      <c r="A7" s="19" t="inlineStr">
        <is>
          <t>Closing Balance ($)</t>
        </is>
      </c>
      <c r="B7" s="38">
        <f>'Loan Transactions'!F15</f>
        <v/>
      </c>
    </row>
    <row r="8">
      <c r="A8" s="17" t="inlineStr">
        <is>
          <t>Total Interest Accrued ($)</t>
        </is>
      </c>
      <c r="B8" s="37">
        <f>'Loan Transactions'!I15</f>
        <v/>
      </c>
    </row>
    <row r="9">
      <c r="A9" s="19" t="inlineStr">
        <is>
          <t>Current Prescribed Rate (%)</t>
        </is>
      </c>
      <c r="B9" s="21">
        <f>0.05</f>
        <v/>
      </c>
    </row>
    <row r="10">
      <c r="A10" s="17" t="inlineStr">
        <is>
          <t>Corporate Fiscal Year End</t>
        </is>
      </c>
      <c r="B10" s="39">
        <f>DATE(2026,12,31)</f>
        <v/>
      </c>
    </row>
    <row r="11">
      <c r="A11" s="19" t="inlineStr">
        <is>
          <t>CRA Repayment Deadline (s.15(2))</t>
        </is>
      </c>
      <c r="B11" s="40">
        <f>DATE(2027,12,31)</f>
        <v/>
      </c>
    </row>
    <row r="12">
      <c r="A12" s="17" t="inlineStr">
        <is>
          <t>Days Remaining to Deadline</t>
        </is>
      </c>
      <c r="B12" s="39">
        <f>B10-TODAY()</f>
        <v/>
      </c>
    </row>
    <row r="13"/>
    <row r="14">
      <c r="A14" s="24" t="inlineStr">
        <is>
          <t>Deemed Income Status (s.15(2)):</t>
        </is>
      </c>
      <c r="B14" s="24">
        <f>IF(B7&lt;=0,"OK - Loan Fully Repaid",IF(B12&gt;0,"ALERT - Repay Before Deadline or Include in Income","OK - Deadline Not Yet Passed"))</f>
        <v/>
      </c>
    </row>
    <row r="15"/>
    <row r="16"/>
    <row r="17">
      <c r="A17" s="13" t="inlineStr">
        <is>
          <t>Category</t>
        </is>
      </c>
      <c r="B17" s="13" t="inlineStr">
        <is>
          <t>Amount ($)</t>
        </is>
      </c>
    </row>
    <row r="18">
      <c r="A18" s="25" t="inlineStr">
        <is>
          <t>Total Advances</t>
        </is>
      </c>
      <c r="B18" s="41">
        <f>'Loan Transactions'!D15</f>
        <v/>
      </c>
    </row>
    <row r="19">
      <c r="A19" s="25" t="inlineStr">
        <is>
          <t>Total Repayments</t>
        </is>
      </c>
      <c r="B19" s="41">
        <f>'Loan Transactions'!E15</f>
        <v/>
      </c>
    </row>
  </sheetData>
  <mergeCells count="1">
    <mergeCell ref="A1:F1"/>
  </mergeCells>
  <conditionalFormatting sqref="B14">
    <cfRule type="expression" priority="1" dxfId="0">
      <formula>ISNUMBER(SEARCH("ALERT",B14))</formula>
    </cfRule>
    <cfRule type="expression" priority="2" dxfId="1">
      <formula>ISNUMBER(SEARCH("OK",B14))</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4" customWidth="1" min="1" max="1"/>
    <col width="95" customWidth="1" min="2" max="2"/>
  </cols>
  <sheetData>
    <row r="1">
      <c r="A1" s="16" t="inlineStr">
        <is>
          <t>Instructions &amp; Guidance — Shareholder Loan Account</t>
        </is>
      </c>
    </row>
    <row r="2"/>
    <row r="3">
      <c r="A3" s="3" t="inlineStr">
        <is>
          <t>Sheet</t>
        </is>
      </c>
      <c r="B3" s="3" t="inlineStr">
        <is>
          <t>Purpose</t>
        </is>
      </c>
    </row>
    <row r="4" ht="48" customHeight="1">
      <c r="A4" s="27" t="inlineStr">
        <is>
          <t>Loan Transactions</t>
        </is>
      </c>
      <c r="B4" s="28" t="inlineStr">
        <is>
          <t>Ledger of every advance, repayment and interest accrual between the corporation and the shareholder. Running balance updates automatically in column F. Enter new rows below the last transaction and the totals row will need to be moved down manually.</t>
        </is>
      </c>
    </row>
    <row r="5" ht="48" customHeight="1">
      <c r="A5" s="29" t="inlineStr">
        <is>
          <t>Summary Dashboard</t>
        </is>
      </c>
      <c r="B5" s="30" t="inlineStr">
        <is>
          <t>Shows key metrics (opening/closing balance, total advances, total repayments, interest accrued), the CRA repayment deadline test, and charts of the loan balance trend and advances vs repayments.</t>
        </is>
      </c>
    </row>
    <row r="6" ht="48" customHeight="1">
      <c r="A6" s="27" t="inlineStr">
        <is>
          <t>Prescribed Rate</t>
        </is>
      </c>
      <c r="B6" s="28" t="inlineStr">
        <is>
          <t>Interest is calculated using the CRA prescribed interest rate under s.4301 of the Income Tax Regulations. Update column G in the Loan Transactions sheet each quarter if the rate changes.</t>
        </is>
      </c>
    </row>
    <row r="7" ht="48" customHeight="1">
      <c r="A7" s="29" t="inlineStr">
        <is>
          <t>s.15(2) Rule</t>
        </is>
      </c>
      <c r="B7" s="30" t="inlineStr">
        <is>
          <t>If a shareholder loan is not repaid within one year after the end of the corporation's taxation year in which it was made, the full amount may be included in the shareholder's income for that year, unless an exception applies (e.g. loans made in the ordinary course of business, or bona fide repayment arrangements).</t>
        </is>
      </c>
    </row>
    <row r="8" ht="48" customHeight="1">
      <c r="A8" s="27" t="inlineStr">
        <is>
          <t>s.80.4(2) Benefit</t>
        </is>
      </c>
      <c r="B8" s="28" t="inlineStr">
        <is>
          <t>Even if the loan is not included in income under s.15(2), the shareholder may still be deemed to receive a taxable benefit equal to the difference between interest at the prescribed rate and interest actually paid, unless paid within 30 days after the calendar year end.</t>
        </is>
      </c>
    </row>
    <row r="9" ht="48" customHeight="1">
      <c r="A9" s="29" t="inlineStr">
        <is>
          <t>Data Validation</t>
        </is>
      </c>
      <c r="B9" s="30" t="inlineStr">
        <is>
          <t>Column B (Transaction Type) uses a dropdown list restricted to Loan Advance, Repayment, or Interest Charged to keep entries consistent.</t>
        </is>
      </c>
    </row>
    <row r="10" ht="48" customHeight="1">
      <c r="A10" s="27" t="inlineStr">
        <is>
          <t>Conditional Formatting</t>
        </is>
      </c>
      <c r="B10" s="28" t="inlineStr">
        <is>
          <t>Running balances above $20,000 are flagged red; balances at or below zero are flagged green. The Summary Dashboard status cell flags ALERT in red if repayment is required before the CRA deadline.</t>
        </is>
      </c>
    </row>
    <row r="11" ht="48" customHeight="1">
      <c r="A11" s="29" t="inlineStr">
        <is>
          <t>Disclaimer</t>
        </is>
      </c>
      <c r="B11" s="30" t="inlineStr">
        <is>
          <t>This workbook is a planning tool only and does not constitute tax or legal advice. Consult a qualified Canadian tax professional (CPA) before relying on these calculations for tax filing purposes.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2026-07-14T09:41:24Z</dcterms:created>
  <dcterms:modified xmlns:dcterms="http://purl.org/dc/terms/" xmlns:xsi="http://www.w3.org/2001/XMLSchema-instance" xsi:type="dcterms:W3CDTF">2026-07-14T09:41:24Z</dcterms:modified>
</cp:coreProperties>
</file>