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epreciation Schedule" sheetId="1" state="visible" r:id="rId1"/>
    <sheet xmlns:r="http://schemas.openxmlformats.org/officeDocument/2006/relationships" name="Summary Dashboard" sheetId="2" state="visible" r:id="rId2"/>
    <sheet xmlns:r="http://schemas.openxmlformats.org/officeDocument/2006/relationships" name="Instructions" sheetId="3" state="visible" r:id="rId3"/>
  </sheets>
  <definedNames/>
  <calcPr calcId="124519" fullCalcOnLoad="1"/>
</workbook>
</file>

<file path=xl/styles.xml><?xml version="1.0" encoding="utf-8"?>
<styleSheet xmlns="http://schemas.openxmlformats.org/spreadsheetml/2006/main">
  <numFmts count="4">
    <numFmt numFmtId="164" formatCode="yyyy-mm-dd"/>
    <numFmt numFmtId="165" formatCode="$#,##0.00"/>
    <numFmt numFmtId="166" formatCode="0.0%"/>
    <numFmt numFmtId="167" formatCode="0.0"/>
  </numFmts>
  <fonts count="5">
    <font>
      <name val="Calibri"/>
      <family val="2"/>
      <color theme="1"/>
      <sz val="11"/>
      <scheme val="minor"/>
    </font>
    <font>
      <b val="1"/>
      <sz val="11"/>
    </font>
    <font>
      <b val="1"/>
      <color rgb="00FFFFFF"/>
      <sz val="11"/>
    </font>
    <font>
      <b val="1"/>
    </font>
    <font>
      <b val="1"/>
      <color rgb="001E293B"/>
      <sz val="14"/>
    </font>
  </fonts>
  <fills count="5">
    <fill>
      <patternFill/>
    </fill>
    <fill>
      <patternFill patternType="gray125"/>
    </fill>
    <fill>
      <patternFill patternType="solid">
        <fgColor rgb="00FFFBEB"/>
      </patternFill>
    </fill>
    <fill>
      <patternFill patternType="solid">
        <fgColor rgb="001E293B"/>
      </patternFill>
    </fill>
    <fill>
      <patternFill patternType="solid">
        <fgColor rgb="00F8FAFC"/>
      </patternFill>
    </fill>
  </fills>
  <borders count="2">
    <border>
      <left/>
      <right/>
      <top/>
      <bottom/>
      <diagonal/>
    </border>
    <border>
      <left style="thin">
        <color rgb="00D1D5DB"/>
      </left>
      <right style="thin">
        <color rgb="00D1D5DB"/>
      </right>
      <top style="thin">
        <color rgb="00D1D5DB"/>
      </top>
      <bottom style="thin">
        <color rgb="00D1D5DB"/>
      </bottom>
    </border>
  </borders>
  <cellStyleXfs count="1">
    <xf numFmtId="0" fontId="0" fillId="0" borderId="0"/>
  </cellStyleXfs>
  <cellXfs count="27">
    <xf numFmtId="0" fontId="0" fillId="0" borderId="0" pivotButton="0" quotePrefix="0" xfId="0"/>
    <xf numFmtId="0" fontId="1" fillId="0" borderId="0" pivotButton="0" quotePrefix="0" xfId="0"/>
    <xf numFmtId="164" fontId="0" fillId="2" borderId="1" pivotButton="0" quotePrefix="0" xfId="0"/>
    <xf numFmtId="0" fontId="2" fillId="3" borderId="1" applyAlignment="1" pivotButton="0" quotePrefix="0" xfId="0">
      <alignment horizontal="center"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xf numFmtId="0" fontId="0" fillId="2" borderId="1" applyAlignment="1" pivotButton="0" quotePrefix="0" xfId="0">
      <alignment horizontal="center" vertical="center" wrapText="1"/>
    </xf>
    <xf numFmtId="164" fontId="0" fillId="2" borderId="1" applyAlignment="1" pivotButton="0" quotePrefix="0" xfId="0">
      <alignment horizontal="center" vertical="center" wrapText="1"/>
    </xf>
    <xf numFmtId="165" fontId="0" fillId="2" borderId="1" applyAlignment="1" pivotButton="0" quotePrefix="0" xfId="0">
      <alignment horizontal="center" vertical="center" wrapText="1"/>
    </xf>
    <xf numFmtId="166" fontId="0" fillId="2" borderId="1" applyAlignment="1" pivotButton="0" quotePrefix="0" xfId="0">
      <alignment horizontal="center" vertical="center" wrapText="1"/>
    </xf>
    <xf numFmtId="165" fontId="0" fillId="4" borderId="1" applyAlignment="1" pivotButton="0" quotePrefix="0" xfId="0">
      <alignment horizontal="center" vertical="center" wrapText="1"/>
    </xf>
    <xf numFmtId="0" fontId="0" fillId="0" borderId="1" applyAlignment="1" pivotButton="0" quotePrefix="0" xfId="0">
      <alignment horizontal="center" vertical="center" wrapText="1"/>
    </xf>
    <xf numFmtId="0" fontId="0" fillId="0" borderId="1" applyAlignment="1" pivotButton="0" quotePrefix="0" xfId="0">
      <alignment horizontal="left" vertical="center" wrapText="1"/>
    </xf>
    <xf numFmtId="165" fontId="0" fillId="0" borderId="1" applyAlignment="1" pivotButton="0" quotePrefix="0" xfId="0">
      <alignment horizontal="center" vertical="center" wrapText="1"/>
    </xf>
    <xf numFmtId="0" fontId="3" fillId="0" borderId="1" pivotButton="0" quotePrefix="0" xfId="0"/>
    <xf numFmtId="165" fontId="3" fillId="0" borderId="1" pivotButton="0" quotePrefix="0" xfId="0"/>
    <xf numFmtId="0" fontId="4" fillId="0" borderId="0" pivotButton="0" quotePrefix="0" xfId="0"/>
    <xf numFmtId="0" fontId="2" fillId="3" borderId="0" pivotButton="0" quotePrefix="0" xfId="0"/>
    <xf numFmtId="0" fontId="0" fillId="3" borderId="0" pivotButton="0" quotePrefix="0" xfId="0"/>
    <xf numFmtId="0" fontId="0" fillId="0" borderId="1" pivotButton="0" quotePrefix="0" xfId="0"/>
    <xf numFmtId="0" fontId="3" fillId="0" borderId="0" pivotButton="0" quotePrefix="0" xfId="0"/>
    <xf numFmtId="167" fontId="3" fillId="0" borderId="1" pivotButton="0" quotePrefix="0" xfId="0"/>
    <xf numFmtId="1" fontId="3" fillId="0" borderId="1" pivotButton="0" quotePrefix="0" xfId="0"/>
    <xf numFmtId="166" fontId="3" fillId="0" borderId="1" pivotButton="0" quotePrefix="0" xfId="0"/>
    <xf numFmtId="164" fontId="0" fillId="0" borderId="1" pivotButton="0" quotePrefix="0" xfId="0"/>
    <xf numFmtId="166" fontId="0" fillId="0" borderId="1" pivotButton="0" quotePrefix="0" xfId="0"/>
    <xf numFmtId="0" fontId="0" fillId="0" borderId="0" applyAlignment="1" pivotButton="0" quotePrefix="0" xfId="0">
      <alignment vertical="top" wrapText="1"/>
    </xf>
  </cellXfs>
  <cellStyles count="1">
    <cellStyle name="Normal" xfId="0" builtinId="0" hidden="0"/>
  </cellStyles>
  <dxfs count="3">
    <dxf>
      <font>
        <b val="1"/>
        <color rgb="00FFFFFF"/>
      </font>
      <fill>
        <patternFill patternType="solid">
          <fgColor rgb="00DC2626"/>
        </patternFill>
      </fill>
    </dxf>
    <dxf>
      <font>
        <b val="1"/>
        <color rgb="00FFFFFF"/>
      </font>
      <fill>
        <patternFill patternType="solid">
          <fgColor rgb="00F59E0B"/>
        </patternFill>
      </fill>
    </dxf>
    <dxf>
      <font>
        <b val="1"/>
        <color rgb="00FFFFFF"/>
      </font>
      <fill>
        <patternFill patternType="solid">
          <fgColor rgb="0016A34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Inflated Future Replacement Cost by Component (CAD)</a:t>
            </a:r>
          </a:p>
        </rich>
      </tx>
    </title>
    <plotArea>
      <barChart>
        <barDir val="bar"/>
        <grouping val="clustered"/>
        <ser>
          <idx val="0"/>
          <order val="0"/>
          <tx>
            <strRef>
              <f>'Depreciation Schedule'!L2</f>
            </strRef>
          </tx>
          <spPr>
            <a:solidFill xmlns:a="http://schemas.openxmlformats.org/drawingml/2006/main">
              <a:srgbClr val="1E293B"/>
            </a:solidFill>
            <a:ln xmlns:a="http://schemas.openxmlformats.org/drawingml/2006/main">
              <a:prstDash val="solid"/>
            </a:ln>
          </spPr>
          <cat>
            <numRef>
              <f>'Depreciation Schedule'!$D$3:$D$12</f>
            </numRef>
          </cat>
          <val>
            <numRef>
              <f>'Depreciation Schedule'!$L$3:$L$12</f>
            </numRef>
          </val>
        </ser>
        <dLbls>
          <showVal val="0"/>
        </dLbls>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Current Replacement Cost by Category (CAD)</a:t>
            </a:r>
          </a:p>
        </rich>
      </tx>
    </title>
    <plotArea>
      <pieChart>
        <varyColors val="1"/>
        <ser>
          <idx val="0"/>
          <order val="0"/>
          <tx>
            <strRef>
              <f>'Depreciation Schedule'!J2</f>
            </strRef>
          </tx>
          <spPr>
            <a:ln xmlns:a="http://schemas.openxmlformats.org/drawingml/2006/main">
              <a:prstDash val="solid"/>
            </a:ln>
          </spPr>
          <cat>
            <numRef>
              <f>'Depreciation Schedule'!$C$3:$C$12</f>
            </numRef>
          </cat>
          <val>
            <numRef>
              <f>'Depreciation Schedule'!$J$3:$J$12</f>
            </numRef>
          </val>
        </ser>
        <dLbls>
          <showPercent val="1"/>
        </dLbls>
        <firstSliceAng val="0"/>
      </pieChart>
    </plotArea>
    <legend>
      <legendPos val="r"/>
    </legend>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Annual Reserve Contribution by Component (CAD)</a:t>
            </a:r>
          </a:p>
        </rich>
      </tx>
    </title>
    <plotArea>
      <barChart>
        <barDir val="col"/>
        <grouping val="clustered"/>
        <ser>
          <idx val="0"/>
          <order val="0"/>
          <tx>
            <strRef>
              <f>'Depreciation Schedule'!M2</f>
            </strRef>
          </tx>
          <spPr>
            <a:solidFill xmlns:a="http://schemas.openxmlformats.org/drawingml/2006/main">
              <a:srgbClr val="14B8A6"/>
            </a:solidFill>
            <a:ln xmlns:a="http://schemas.openxmlformats.org/drawingml/2006/main">
              <a:prstDash val="solid"/>
            </a:ln>
          </spPr>
          <cat>
            <numRef>
              <f>'Depreciation Schedule'!$D$3:$D$12</f>
            </numRef>
          </cat>
          <val>
            <numRef>
              <f>'Depreciation Schedule'!$M$3:$M$12</f>
            </numRef>
          </val>
        </ser>
        <gapWidth val="150"/>
        <axId val="10"/>
        <axId val="100"/>
      </barChart>
      <catAx>
        <axId val="10"/>
        <scaling>
          <orientation val="minMax"/>
        </scaling>
        <axPos val="l"/>
        <majorTickMark val="none"/>
        <minorTickMark val="none"/>
        <crossAx val="100"/>
        <lblOffset val="100"/>
      </catAx>
      <valAx>
        <axId val="100"/>
        <scaling>
          <orientation val="minMax"/>
        </scaling>
        <axPos val="l"/>
        <majorGridlines/>
        <majorTickMark val="none"/>
        <minorTickMark val="none"/>
        <crossAx val="10"/>
      </valAx>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25</row>
      <rowOff>0</rowOff>
    </from>
    <ext cx="7920000" cy="43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6</col>
      <colOff>0</colOff>
      <row>25</row>
      <rowOff>0</rowOff>
    </from>
    <ext cx="5040000" cy="432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51</row>
      <rowOff>0</rowOff>
    </from>
    <ext cx="7920000" cy="432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P13"/>
  <sheetViews>
    <sheetView workbookViewId="0">
      <pane ySplit="2" topLeftCell="A3" activePane="bottomLeft" state="frozen"/>
      <selection pane="bottomLeft" activeCell="A1" sqref="A1"/>
    </sheetView>
  </sheetViews>
  <sheetFormatPr baseColWidth="8" defaultRowHeight="15"/>
  <cols>
    <col width="12" customWidth="1" min="1" max="1"/>
    <col width="20" customWidth="1" min="2" max="2"/>
    <col width="20" customWidth="1" min="3" max="3"/>
    <col width="28" customWidth="1" min="4" max="4"/>
    <col width="14" customWidth="1" min="5" max="5"/>
    <col width="14" customWidth="1" min="6" max="6"/>
    <col width="14" customWidth="1" min="7" max="7"/>
    <col width="12" customWidth="1" min="8" max="8"/>
    <col width="14" customWidth="1" min="9" max="9"/>
    <col width="18" customWidth="1" min="10" max="10"/>
    <col width="11" customWidth="1" min="11" max="11"/>
    <col width="18" customWidth="1" min="12" max="12"/>
    <col width="18" customWidth="1" min="13" max="13"/>
    <col width="10" customWidth="1" min="14" max="14"/>
    <col width="12" customWidth="1" min="15" max="15"/>
    <col width="46" customWidth="1" min="16" max="16"/>
  </cols>
  <sheetData>
    <row r="1">
      <c r="A1" s="1" t="inlineStr">
        <is>
          <t>Valuation Date:</t>
        </is>
      </c>
      <c r="B1" s="2" t="n">
        <v>46235</v>
      </c>
    </row>
    <row r="2">
      <c r="A2" s="3" t="inlineStr">
        <is>
          <t>Component ID</t>
        </is>
      </c>
      <c r="B2" s="3" t="inlineStr">
        <is>
          <t>Building Area</t>
        </is>
      </c>
      <c r="C2" s="3" t="inlineStr">
        <is>
          <t>Component Category</t>
        </is>
      </c>
      <c r="D2" s="3" t="inlineStr">
        <is>
          <t>Component Description</t>
        </is>
      </c>
      <c r="E2" s="3" t="inlineStr">
        <is>
          <t>Current Condition</t>
        </is>
      </c>
      <c r="F2" s="3" t="inlineStr">
        <is>
          <t>Last Replacement Date</t>
        </is>
      </c>
      <c r="G2" s="3" t="inlineStr">
        <is>
          <t>Estimated Useful Life (Years)</t>
        </is>
      </c>
      <c r="H2" s="3" t="inlineStr">
        <is>
          <t>Remaining Life (Years)</t>
        </is>
      </c>
      <c r="I2" s="3" t="inlineStr">
        <is>
          <t>Estimated Replacement Year</t>
        </is>
      </c>
      <c r="J2" s="3" t="inlineStr">
        <is>
          <t>Estimated Replacement Cost (CAD)</t>
        </is>
      </c>
      <c r="K2" s="3" t="inlineStr">
        <is>
          <t>Inflation Rate</t>
        </is>
      </c>
      <c r="L2" s="3" t="inlineStr">
        <is>
          <t>Inflated Future Cost (CAD)</t>
        </is>
      </c>
      <c r="M2" s="3" t="inlineStr">
        <is>
          <t>Annual Reserve Contribution (CAD)</t>
        </is>
      </c>
      <c r="N2" s="3" t="inlineStr">
        <is>
          <t>Priority</t>
        </is>
      </c>
      <c r="O2" s="3" t="inlineStr">
        <is>
          <t>Status</t>
        </is>
      </c>
      <c r="P2" s="3" t="inlineStr">
        <is>
          <t>Notes</t>
        </is>
      </c>
    </row>
    <row r="3">
      <c r="A3" s="4" t="inlineStr">
        <is>
          <t>B-001</t>
        </is>
      </c>
      <c r="B3" s="5" t="inlineStr">
        <is>
          <t>Building envelope</t>
        </is>
      </c>
      <c r="C3" s="5" t="inlineStr">
        <is>
          <t>Envelope</t>
        </is>
      </c>
      <c r="D3" s="5" t="inlineStr">
        <is>
          <t>Exterior cladding</t>
        </is>
      </c>
      <c r="E3" s="6" t="inlineStr">
        <is>
          <t>Fair</t>
        </is>
      </c>
      <c r="F3" s="7" t="n">
        <v>39614</v>
      </c>
      <c r="G3" s="6" t="n">
        <v>30</v>
      </c>
      <c r="H3" s="4">
        <f>MAX(0,G3-(YEAR($B$1)-YEAR(F3)))</f>
        <v/>
      </c>
      <c r="I3" s="4">
        <f>YEAR(F3)+G3</f>
        <v/>
      </c>
      <c r="J3" s="8" t="n">
        <v>1250000</v>
      </c>
      <c r="K3" s="9" t="n">
        <v>0.025</v>
      </c>
      <c r="L3" s="10">
        <f>J3*(1+K3)^H3</f>
        <v/>
      </c>
      <c r="M3" s="10">
        <f>IFERROR(L3/MAX(1,H3),0)</f>
        <v/>
      </c>
      <c r="N3" s="4" t="inlineStr">
        <is>
          <t>High</t>
        </is>
      </c>
      <c r="O3" s="4">
        <f>IF(H3&lt;=2,"Due Soon",IF(H3&lt;=5,"Plan","Long Term"))</f>
        <v/>
      </c>
      <c r="P3" s="5" t="inlineStr">
        <is>
          <t>Rainscreen joints showing wear; review sealant program.</t>
        </is>
      </c>
    </row>
    <row r="4">
      <c r="A4" s="11" t="inlineStr">
        <is>
          <t>B-002</t>
        </is>
      </c>
      <c r="B4" s="12" t="inlineStr">
        <is>
          <t>Roofing</t>
        </is>
      </c>
      <c r="C4" s="12" t="inlineStr">
        <is>
          <t>Roofing</t>
        </is>
      </c>
      <c r="D4" s="12" t="inlineStr">
        <is>
          <t>Main roof membrane</t>
        </is>
      </c>
      <c r="E4" s="6" t="inlineStr">
        <is>
          <t>Good</t>
        </is>
      </c>
      <c r="F4" s="7" t="n">
        <v>42614</v>
      </c>
      <c r="G4" s="6" t="n">
        <v>25</v>
      </c>
      <c r="H4" s="11">
        <f>MAX(0,G4-(YEAR($B$1)-YEAR(F4)))</f>
        <v/>
      </c>
      <c r="I4" s="11">
        <f>YEAR(F4)+G4</f>
        <v/>
      </c>
      <c r="J4" s="8" t="n">
        <v>420000</v>
      </c>
      <c r="K4" s="9" t="n">
        <v>0.025</v>
      </c>
      <c r="L4" s="13">
        <f>J4*(1+K4)^H4</f>
        <v/>
      </c>
      <c r="M4" s="13">
        <f>IFERROR(L4/MAX(1,H4),0)</f>
        <v/>
      </c>
      <c r="N4" s="11" t="inlineStr">
        <is>
          <t>Medium</t>
        </is>
      </c>
      <c r="O4" s="11">
        <f>IF(H4&lt;=2,"Due Soon",IF(H4&lt;=5,"Plan","Long Term"))</f>
        <v/>
      </c>
      <c r="P4" s="12" t="inlineStr">
        <is>
          <t>No active leaks; continue annual inspections.</t>
        </is>
      </c>
    </row>
    <row r="5">
      <c r="A5" s="4" t="inlineStr">
        <is>
          <t>B-003</t>
        </is>
      </c>
      <c r="B5" s="5" t="inlineStr">
        <is>
          <t>Mechanical</t>
        </is>
      </c>
      <c r="C5" s="5" t="inlineStr">
        <is>
          <t>Mechanical</t>
        </is>
      </c>
      <c r="D5" s="5" t="inlineStr">
        <is>
          <t>Boilers</t>
        </is>
      </c>
      <c r="E5" s="6" t="inlineStr">
        <is>
          <t>Fair</t>
        </is>
      </c>
      <c r="F5" s="7" t="n">
        <v>41759</v>
      </c>
      <c r="G5" s="6" t="n">
        <v>20</v>
      </c>
      <c r="H5" s="4">
        <f>MAX(0,G5-(YEAR($B$1)-YEAR(F5)))</f>
        <v/>
      </c>
      <c r="I5" s="4">
        <f>YEAR(F5)+G5</f>
        <v/>
      </c>
      <c r="J5" s="8" t="n">
        <v>185000</v>
      </c>
      <c r="K5" s="9" t="n">
        <v>0.025</v>
      </c>
      <c r="L5" s="10">
        <f>J5*(1+K5)^H5</f>
        <v/>
      </c>
      <c r="M5" s="10">
        <f>IFERROR(L5/MAX(1,H5),0)</f>
        <v/>
      </c>
      <c r="N5" s="4" t="inlineStr">
        <is>
          <t>Medium</t>
        </is>
      </c>
      <c r="O5" s="4">
        <f>IF(H5&lt;=2,"Due Soon",IF(H5&lt;=5,"Plan","Long Term"))</f>
        <v/>
      </c>
      <c r="P5" s="5" t="inlineStr">
        <is>
          <t>Efficiency declining; obtain quotation for high-efficiency units.</t>
        </is>
      </c>
    </row>
    <row r="6">
      <c r="A6" s="11" t="inlineStr">
        <is>
          <t>B-004</t>
        </is>
      </c>
      <c r="B6" s="12" t="inlineStr">
        <is>
          <t>Mechanical</t>
        </is>
      </c>
      <c r="C6" s="12" t="inlineStr">
        <is>
          <t>Mechanical</t>
        </is>
      </c>
      <c r="D6" s="12" t="inlineStr">
        <is>
          <t>Domestic hot-water tanks</t>
        </is>
      </c>
      <c r="E6" s="6" t="inlineStr">
        <is>
          <t>Good</t>
        </is>
      </c>
      <c r="F6" s="7" t="n">
        <v>43692</v>
      </c>
      <c r="G6" s="6" t="n">
        <v>15</v>
      </c>
      <c r="H6" s="11">
        <f>MAX(0,G6-(YEAR($B$1)-YEAR(F6)))</f>
        <v/>
      </c>
      <c r="I6" s="11">
        <f>YEAR(F6)+G6</f>
        <v/>
      </c>
      <c r="J6" s="8" t="n">
        <v>96000</v>
      </c>
      <c r="K6" s="9" t="n">
        <v>0.025</v>
      </c>
      <c r="L6" s="13">
        <f>J6*(1+K6)^H6</f>
        <v/>
      </c>
      <c r="M6" s="13">
        <f>IFERROR(L6/MAX(1,H6),0)</f>
        <v/>
      </c>
      <c r="N6" s="11" t="inlineStr">
        <is>
          <t>Low</t>
        </is>
      </c>
      <c r="O6" s="11">
        <f>IF(H6&lt;=2,"Due Soon",IF(H6&lt;=5,"Plan","Long Term"))</f>
        <v/>
      </c>
      <c r="P6" s="12" t="inlineStr">
        <is>
          <t>Serviced annually; condition satisfactory.</t>
        </is>
      </c>
    </row>
    <row r="7">
      <c r="A7" s="4" t="inlineStr">
        <is>
          <t>B-005</t>
        </is>
      </c>
      <c r="B7" s="5" t="inlineStr">
        <is>
          <t>Electrical</t>
        </is>
      </c>
      <c r="C7" s="5" t="inlineStr">
        <is>
          <t>Electrical</t>
        </is>
      </c>
      <c r="D7" s="5" t="inlineStr">
        <is>
          <t>Main electrical switchgear</t>
        </is>
      </c>
      <c r="E7" s="6" t="inlineStr">
        <is>
          <t>Good</t>
        </is>
      </c>
      <c r="F7" s="7" t="n">
        <v>40988</v>
      </c>
      <c r="G7" s="6" t="n">
        <v>30</v>
      </c>
      <c r="H7" s="4">
        <f>MAX(0,G7-(YEAR($B$1)-YEAR(F7)))</f>
        <v/>
      </c>
      <c r="I7" s="4">
        <f>YEAR(F7)+G7</f>
        <v/>
      </c>
      <c r="J7" s="8" t="n">
        <v>275000</v>
      </c>
      <c r="K7" s="9" t="n">
        <v>0.025</v>
      </c>
      <c r="L7" s="10">
        <f>J7*(1+K7)^H7</f>
        <v/>
      </c>
      <c r="M7" s="10">
        <f>IFERROR(L7/MAX(1,H7),0)</f>
        <v/>
      </c>
      <c r="N7" s="4" t="inlineStr">
        <is>
          <t>Low</t>
        </is>
      </c>
      <c r="O7" s="4">
        <f>IF(H7&lt;=2,"Due Soon",IF(H7&lt;=5,"Plan","Long Term"))</f>
        <v/>
      </c>
      <c r="P7" s="5" t="inlineStr">
        <is>
          <t>Thermographic scan completed 2026; no hot spots.</t>
        </is>
      </c>
    </row>
    <row r="8">
      <c r="A8" s="11" t="inlineStr">
        <is>
          <t>B-006</t>
        </is>
      </c>
      <c r="B8" s="12" t="inlineStr">
        <is>
          <t>Life safety</t>
        </is>
      </c>
      <c r="C8" s="12" t="inlineStr">
        <is>
          <t>Life Safety</t>
        </is>
      </c>
      <c r="D8" s="12" t="inlineStr">
        <is>
          <t>Fire alarm system</t>
        </is>
      </c>
      <c r="E8" s="6" t="inlineStr">
        <is>
          <t>Fair</t>
        </is>
      </c>
      <c r="F8" s="7" t="n">
        <v>43414</v>
      </c>
      <c r="G8" s="6" t="n">
        <v>15</v>
      </c>
      <c r="H8" s="11">
        <f>MAX(0,G8-(YEAR($B$1)-YEAR(F8)))</f>
        <v/>
      </c>
      <c r="I8" s="11">
        <f>YEAR(F8)+G8</f>
        <v/>
      </c>
      <c r="J8" s="8" t="n">
        <v>135000</v>
      </c>
      <c r="K8" s="9" t="n">
        <v>0.025</v>
      </c>
      <c r="L8" s="13">
        <f>J8*(1+K8)^H8</f>
        <v/>
      </c>
      <c r="M8" s="13">
        <f>IFERROR(L8/MAX(1,H8),0)</f>
        <v/>
      </c>
      <c r="N8" s="11" t="inlineStr">
        <is>
          <t>High</t>
        </is>
      </c>
      <c r="O8" s="11">
        <f>IF(H8&lt;=2,"Due Soon",IF(H8&lt;=5,"Plan","Long Term"))</f>
        <v/>
      </c>
      <c r="P8" s="12" t="inlineStr">
        <is>
          <t>Panel nearing end of support life; monitor parts availability.</t>
        </is>
      </c>
    </row>
    <row r="9">
      <c r="A9" s="4" t="inlineStr">
        <is>
          <t>B-007</t>
        </is>
      </c>
      <c r="B9" s="5" t="inlineStr">
        <is>
          <t>Plumbing</t>
        </is>
      </c>
      <c r="C9" s="5" t="inlineStr">
        <is>
          <t>Plumbing</t>
        </is>
      </c>
      <c r="D9" s="5" t="inlineStr">
        <is>
          <t>Domestic water piping</t>
        </is>
      </c>
      <c r="E9" s="6" t="inlineStr">
        <is>
          <t>Fair</t>
        </is>
      </c>
      <c r="F9" s="7" t="n">
        <v>38484</v>
      </c>
      <c r="G9" s="6" t="n">
        <v>40</v>
      </c>
      <c r="H9" s="4">
        <f>MAX(0,G9-(YEAR($B$1)-YEAR(F9)))</f>
        <v/>
      </c>
      <c r="I9" s="4">
        <f>YEAR(F9)+G9</f>
        <v/>
      </c>
      <c r="J9" s="8" t="n">
        <v>390000</v>
      </c>
      <c r="K9" s="9" t="n">
        <v>0.025</v>
      </c>
      <c r="L9" s="10">
        <f>J9*(1+K9)^H9</f>
        <v/>
      </c>
      <c r="M9" s="10">
        <f>IFERROR(L9/MAX(1,H9),0)</f>
        <v/>
      </c>
      <c r="N9" s="4" t="inlineStr">
        <is>
          <t>Medium</t>
        </is>
      </c>
      <c r="O9" s="4">
        <f>IF(H9&lt;=2,"Due Soon",IF(H9&lt;=5,"Plan","Long Term"))</f>
        <v/>
      </c>
      <c r="P9" s="5" t="inlineStr">
        <is>
          <t>Copper piping; isolated pin-hole leaks reported.</t>
        </is>
      </c>
    </row>
    <row r="10">
      <c r="A10" s="11" t="inlineStr">
        <is>
          <t>B-008</t>
        </is>
      </c>
      <c r="B10" s="12" t="inlineStr">
        <is>
          <t>Common property</t>
        </is>
      </c>
      <c r="C10" s="12" t="inlineStr">
        <is>
          <t>Site Works</t>
        </is>
      </c>
      <c r="D10" s="12" t="inlineStr">
        <is>
          <t>Parkade membrane</t>
        </is>
      </c>
      <c r="E10" s="6" t="inlineStr">
        <is>
          <t>Poor</t>
        </is>
      </c>
      <c r="F10" s="7" t="n">
        <v>38923</v>
      </c>
      <c r="G10" s="6" t="n">
        <v>25</v>
      </c>
      <c r="H10" s="11">
        <f>MAX(0,G10-(YEAR($B$1)-YEAR(F10)))</f>
        <v/>
      </c>
      <c r="I10" s="11">
        <f>YEAR(F10)+G10</f>
        <v/>
      </c>
      <c r="J10" s="8" t="n">
        <v>610000</v>
      </c>
      <c r="K10" s="9" t="n">
        <v>0.025</v>
      </c>
      <c r="L10" s="13">
        <f>J10*(1+K10)^H10</f>
        <v/>
      </c>
      <c r="M10" s="13">
        <f>IFERROR(L10/MAX(1,H10),0)</f>
        <v/>
      </c>
      <c r="N10" s="11" t="inlineStr">
        <is>
          <t>Critical</t>
        </is>
      </c>
      <c r="O10" s="11">
        <f>IF(H10&lt;=2,"Due Soon",IF(H10&lt;=5,"Plan","Long Term"))</f>
        <v/>
      </c>
      <c r="P10" s="12" t="inlineStr">
        <is>
          <t>Water ingress at two stalls; engineer review recommended.</t>
        </is>
      </c>
    </row>
    <row r="11">
      <c r="A11" s="4" t="inlineStr">
        <is>
          <t>B-009</t>
        </is>
      </c>
      <c r="B11" s="5" t="inlineStr">
        <is>
          <t>Accessibility</t>
        </is>
      </c>
      <c r="C11" s="5" t="inlineStr">
        <is>
          <t>Vertical Transportation</t>
        </is>
      </c>
      <c r="D11" s="5" t="inlineStr">
        <is>
          <t>Elevator modernization</t>
        </is>
      </c>
      <c r="E11" s="6" t="inlineStr">
        <is>
          <t>Fair</t>
        </is>
      </c>
      <c r="F11" s="7" t="n">
        <v>40456</v>
      </c>
      <c r="G11" s="6" t="n">
        <v>25</v>
      </c>
      <c r="H11" s="4">
        <f>MAX(0,G11-(YEAR($B$1)-YEAR(F11)))</f>
        <v/>
      </c>
      <c r="I11" s="4">
        <f>YEAR(F11)+G11</f>
        <v/>
      </c>
      <c r="J11" s="8" t="n">
        <v>525000</v>
      </c>
      <c r="K11" s="9" t="n">
        <v>0.025</v>
      </c>
      <c r="L11" s="10">
        <f>J11*(1+K11)^H11</f>
        <v/>
      </c>
      <c r="M11" s="10">
        <f>IFERROR(L11/MAX(1,H11),0)</f>
        <v/>
      </c>
      <c r="N11" s="4" t="inlineStr">
        <is>
          <t>Medium</t>
        </is>
      </c>
      <c r="O11" s="4">
        <f>IF(H11&lt;=2,"Due Soon",IF(H11&lt;=5,"Plan","Long Term"))</f>
        <v/>
      </c>
      <c r="P11" s="5" t="inlineStr">
        <is>
          <t>Controller obsolescence risk; obtain contractor quotation.</t>
        </is>
      </c>
    </row>
    <row r="12">
      <c r="A12" s="11" t="inlineStr">
        <is>
          <t>B-010</t>
        </is>
      </c>
      <c r="B12" s="12" t="inlineStr">
        <is>
          <t>Site works</t>
        </is>
      </c>
      <c r="C12" s="12" t="inlineStr">
        <is>
          <t>Site Works</t>
        </is>
      </c>
      <c r="D12" s="12" t="inlineStr">
        <is>
          <t>Driveway and paving</t>
        </is>
      </c>
      <c r="E12" s="6" t="inlineStr">
        <is>
          <t>Good</t>
        </is>
      </c>
      <c r="F12" s="7" t="n">
        <v>44348</v>
      </c>
      <c r="G12" s="6" t="n">
        <v>20</v>
      </c>
      <c r="H12" s="11">
        <f>MAX(0,G12-(YEAR($B$1)-YEAR(F12)))</f>
        <v/>
      </c>
      <c r="I12" s="11">
        <f>YEAR(F12)+G12</f>
        <v/>
      </c>
      <c r="J12" s="8" t="n">
        <v>165000</v>
      </c>
      <c r="K12" s="9" t="n">
        <v>0.025</v>
      </c>
      <c r="L12" s="13">
        <f>J12*(1+K12)^H12</f>
        <v/>
      </c>
      <c r="M12" s="13">
        <f>IFERROR(L12/MAX(1,H12),0)</f>
        <v/>
      </c>
      <c r="N12" s="11" t="inlineStr">
        <is>
          <t>Low</t>
        </is>
      </c>
      <c r="O12" s="11">
        <f>IF(H12&lt;=2,"Due Soon",IF(H12&lt;=5,"Plan","Long Term"))</f>
        <v/>
      </c>
      <c r="P12" s="12" t="inlineStr">
        <is>
          <t>Minor cracking sealed in 2026 maintenance cycle.</t>
        </is>
      </c>
    </row>
    <row r="13">
      <c r="D13" s="14" t="inlineStr">
        <is>
          <t>Totals:</t>
        </is>
      </c>
      <c r="J13" s="15">
        <f>SUM(J3:J12)</f>
        <v/>
      </c>
      <c r="L13" s="15">
        <f>SUM(L3:L12)</f>
        <v/>
      </c>
      <c r="M13" s="15">
        <f>SUM(M3:M12)</f>
        <v/>
      </c>
    </row>
  </sheetData>
  <conditionalFormatting sqref="O3:O12">
    <cfRule type="expression" priority="1" dxfId="0" stopIfTrue="1">
      <formula>$O3="Due Soon"</formula>
    </cfRule>
    <cfRule type="expression" priority="2" dxfId="1" stopIfTrue="1">
      <formula>$O3="Plan"</formula>
    </cfRule>
    <cfRule type="expression" priority="3" dxfId="2" stopIfTrue="1">
      <formula>$O3="Long Term"</formula>
    </cfRule>
  </conditionalFormatting>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42" customWidth="1" min="1" max="1"/>
    <col width="22" customWidth="1" min="2" max="2"/>
    <col width="28" customWidth="1" min="4" max="4"/>
    <col width="24" customWidth="1" min="5" max="5"/>
  </cols>
  <sheetData>
    <row r="1">
      <c r="A1" s="16" t="inlineStr">
        <is>
          <t>BC Strata Depreciation Report — Summary Dashboard</t>
        </is>
      </c>
    </row>
    <row r="2"/>
    <row r="3">
      <c r="A3" s="17" t="inlineStr">
        <is>
          <t>Key Metrics</t>
        </is>
      </c>
      <c r="B3" s="18" t="n"/>
    </row>
    <row r="4">
      <c r="A4" s="19" t="inlineStr">
        <is>
          <t>Total Estimated Current Replacement Cost</t>
        </is>
      </c>
      <c r="B4" s="15">
        <f>SUM('Depreciation Schedule'!J3:J12)</f>
        <v/>
      </c>
      <c r="D4" t="inlineStr">
        <is>
          <t>VLOOKUP Demo — B-008 Inspection Frequency:</t>
        </is>
      </c>
      <c r="E4" s="20">
        <f>IFERROR(VLOOKUP('Depreciation Schedule'!C10,$D$14:$E$23,2,FALSE),"")</f>
        <v/>
      </c>
    </row>
    <row r="5">
      <c r="A5" s="19" t="inlineStr">
        <is>
          <t>Total Inflated Future Replacement Cost</t>
        </is>
      </c>
      <c r="B5" s="15">
        <f>SUM('Depreciation Schedule'!L3:L12)</f>
        <v/>
      </c>
    </row>
    <row r="6">
      <c r="A6" s="19" t="inlineStr">
        <is>
          <t>Average Remaining Life (Years)</t>
        </is>
      </c>
      <c r="B6" s="21">
        <f>AVERAGE('Depreciation Schedule'!H3:H12)</f>
        <v/>
      </c>
    </row>
    <row r="7">
      <c r="A7" s="19" t="inlineStr">
        <is>
          <t>Total Annual Reserve Contribution</t>
        </is>
      </c>
      <c r="B7" s="15">
        <f>SUM('Depreciation Schedule'!M3:M12)</f>
        <v/>
      </c>
    </row>
    <row r="8">
      <c r="A8" s="19" t="inlineStr">
        <is>
          <t>Components Due Within Five Years</t>
        </is>
      </c>
      <c r="B8" s="22">
        <f>COUNTIF('Depreciation Schedule'!H3:H12,"&lt;=5")</f>
        <v/>
      </c>
    </row>
    <row r="9">
      <c r="A9" s="19" t="inlineStr">
        <is>
          <t>Percentage Due Within Five Years</t>
        </is>
      </c>
      <c r="B9" s="23">
        <f>IFERROR(COUNTIF('Depreciation Schedule'!H3:H12,"&lt;=5")/COUNTA('Depreciation Schedule'!A3:A12),0)</f>
        <v/>
      </c>
    </row>
    <row r="10"/>
    <row r="11"/>
    <row r="12">
      <c r="A12" s="17" t="inlineStr">
        <is>
          <t>Assumptions</t>
        </is>
      </c>
      <c r="B12" s="18" t="n"/>
      <c r="D12" s="17" t="inlineStr">
        <is>
          <t>Category Lookup</t>
        </is>
      </c>
      <c r="E12" s="18" t="n"/>
    </row>
    <row r="13">
      <c r="A13" s="19" t="inlineStr">
        <is>
          <t>Report Date</t>
        </is>
      </c>
      <c r="B13" s="24" t="n">
        <v>46235</v>
      </c>
      <c r="D13" s="14" t="inlineStr">
        <is>
          <t>Category</t>
        </is>
      </c>
      <c r="E13" s="14" t="inlineStr">
        <is>
          <t>Inspection Frequency</t>
        </is>
      </c>
    </row>
    <row r="14">
      <c r="A14" s="19" t="inlineStr">
        <is>
          <t>Province</t>
        </is>
      </c>
      <c r="B14" s="19" t="inlineStr">
        <is>
          <t>British Columbia</t>
        </is>
      </c>
      <c r="D14" s="19" t="inlineStr">
        <is>
          <t>Envelope</t>
        </is>
      </c>
      <c r="E14" s="19" t="inlineStr">
        <is>
          <t>Every 2 years</t>
        </is>
      </c>
    </row>
    <row r="15">
      <c r="A15" s="19" t="inlineStr">
        <is>
          <t>Currency</t>
        </is>
      </c>
      <c r="B15" s="19" t="inlineStr">
        <is>
          <t>CAD</t>
        </is>
      </c>
      <c r="D15" s="19" t="inlineStr">
        <is>
          <t>Roofing</t>
        </is>
      </c>
      <c r="E15" s="19" t="inlineStr">
        <is>
          <t>Annually</t>
        </is>
      </c>
    </row>
    <row r="16">
      <c r="A16" s="19" t="inlineStr">
        <is>
          <t>Default Inflation Assumption</t>
        </is>
      </c>
      <c r="B16" s="25" t="n">
        <v>0.025</v>
      </c>
      <c r="D16" s="19" t="inlineStr">
        <is>
          <t>Mechanical</t>
        </is>
      </c>
      <c r="E16" s="19" t="inlineStr">
        <is>
          <t>Annually</t>
        </is>
      </c>
    </row>
    <row r="17">
      <c r="A17" s="19" t="inlineStr">
        <is>
          <t>Funding Context</t>
        </is>
      </c>
      <c r="B17" s="19" t="inlineStr">
        <is>
          <t>Contingency Reserve Fund (CRF)</t>
        </is>
      </c>
      <c r="D17" s="19" t="inlineStr">
        <is>
          <t>Electrical</t>
        </is>
      </c>
      <c r="E17" s="19" t="inlineStr">
        <is>
          <t>Every 3 years</t>
        </is>
      </c>
    </row>
    <row r="18">
      <c r="D18" s="19" t="inlineStr">
        <is>
          <t>Life Safety</t>
        </is>
      </c>
      <c r="E18" s="19" t="inlineStr">
        <is>
          <t>Annually</t>
        </is>
      </c>
    </row>
    <row r="19">
      <c r="D19" s="19" t="inlineStr">
        <is>
          <t>Plumbing</t>
        </is>
      </c>
      <c r="E19" s="19" t="inlineStr">
        <is>
          <t>Every 2 years</t>
        </is>
      </c>
    </row>
    <row r="20">
      <c r="D20" s="19" t="inlineStr">
        <is>
          <t>Site Works</t>
        </is>
      </c>
      <c r="E20" s="19" t="inlineStr">
        <is>
          <t>Annually</t>
        </is>
      </c>
    </row>
    <row r="21">
      <c r="D21" s="19" t="inlineStr">
        <is>
          <t>Vertical Transportation</t>
        </is>
      </c>
      <c r="E21" s="19" t="inlineStr">
        <is>
          <t>Annually</t>
        </is>
      </c>
    </row>
    <row r="22">
      <c r="D22" s="19" t="inlineStr">
        <is>
          <t>Interior Finishes</t>
        </is>
      </c>
      <c r="E22" s="19" t="inlineStr">
        <is>
          <t>Every 5 years</t>
        </is>
      </c>
    </row>
    <row r="23">
      <c r="D23" s="19" t="inlineStr">
        <is>
          <t>Windows and Doors</t>
        </is>
      </c>
      <c r="E23" s="19" t="inlineStr">
        <is>
          <t>Every 2 years</t>
        </is>
      </c>
    </row>
  </sheetData>
  <mergeCells count="1">
    <mergeCell ref="A1:F1"/>
  </mergeCells>
  <pageMargins left="0.75" right="0.75" top="1" bottom="1" header="0.5" footer="0.5"/>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120" customWidth="1" min="1" max="1"/>
  </cols>
  <sheetData>
    <row r="1">
      <c r="A1" s="16" t="inlineStr">
        <is>
          <t>Instructions — BC Strata Depreciation Report Workbook</t>
        </is>
      </c>
    </row>
    <row r="2"/>
    <row r="3" ht="30" customHeight="1">
      <c r="A3" s="26" t="inlineStr">
        <is>
          <t>• Purpose: Track depreciation-report components, estimated replacement costs, funding requirements, and projected reserve-fund impacts for a British Columbia strata corporation.</t>
        </is>
      </c>
    </row>
    <row r="4" ht="30" customHeight="1">
      <c r="A4" s="26" t="inlineStr">
        <is>
          <t>• Depreciation Schedule: Enter or update component condition, replacement dates, useful lives, costs, and inflation rates in the yellow input cells. Remaining life, replacement year, inflated future cost, annual contribution, and status are calculated automatically.</t>
        </is>
      </c>
    </row>
    <row r="5" ht="30" customHeight="1">
      <c r="A5" s="26" t="inlineStr">
        <is>
          <t>• Status flags: 'Due Soon' (red) means remaining life is 2 years or less; 'Plan' (amber) is 5 years or less; 'Long Term' (green) is more than 5 years.</t>
        </is>
      </c>
    </row>
    <row r="6" ht="30" customHeight="1">
      <c r="A6" s="26" t="inlineStr">
        <is>
          <t>• Review components marked 'Due Soon' and coordinate inspections, engineer reviews, or contractor quotations promptly.</t>
        </is>
      </c>
    </row>
    <row r="7" ht="30" customHeight="1">
      <c r="A7" s="26" t="inlineStr">
        <is>
          <t>• Summary Dashboard: Key metrics, assumptions, and charts update automatically from the schedule. A category lookup table demonstrates VLOOKUP for recommended inspection frequencies.</t>
        </is>
      </c>
    </row>
    <row r="8" ht="30" customHeight="1">
      <c r="A8" s="26" t="inlineStr">
        <is>
          <t>• Treat annual reserve contributions as planning estimates, not a legal funding recommendation.</t>
        </is>
      </c>
    </row>
    <row r="9" ht="30" customHeight="1">
      <c r="A9" s="26" t="inlineStr">
        <is>
          <t>• Reconcile the workbook with the depreciation report, operating budget, CRF balance, and approved strata plan.</t>
        </is>
      </c>
    </row>
    <row r="10" ht="30" customHeight="1">
      <c r="A10" s="26" t="inlineStr">
        <is>
          <t>• Confirm applicable requirements under British Columbia's Strata Property Act and regulations.</t>
        </is>
      </c>
    </row>
    <row r="11" ht="30" customHeight="1">
      <c r="A11" s="26" t="inlineStr">
        <is>
          <t>• Costs should be reviewed by qualified professionals and updated for inflation, scope, GST, contractor quotations, and local market conditions.</t>
        </is>
      </c>
    </row>
    <row r="12" ht="30" customHeight="1">
      <c r="A12" s="26" t="inlineStr">
        <is>
          <t>• Report/valuation date used throughout: 2026-08-01. All amounts are in CAD.</t>
        </is>
      </c>
    </row>
  </sheetData>
  <mergeCells count="1">
    <mergeCell ref="A1:D1"/>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2026-08-01T07:43:17Z</dcterms:created>
  <dcterms:modified xmlns:dcterms="http://purl.org/dc/terms/" xmlns:xsi="http://www.w3.org/2001/XMLSchema-instance" xsi:type="dcterms:W3CDTF">2026-08-01T07:43:17Z</dcterms:modified>
</cp:coreProperties>
</file>