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lcome Tax Calculator" sheetId="1" state="visible" r:id="rId1"/>
    <sheet xmlns:r="http://schemas.openxmlformats.org/officeDocument/2006/relationships" name="Summary &amp; Dashboard" sheetId="2" state="visible" r:id="rId2"/>
    <sheet xmlns:r="http://schemas.openxmlformats.org/officeDocument/2006/relationships" name="Assumptions &amp; Instructions" sheetId="3" state="visible" r:id="rId3"/>
  </sheets>
  <definedNames>
    <definedName name="_xlnm._FilterDatabase" localSheetId="0" hidden="1">'Welcome Tax Calculator'!$A$1:$S$101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1" fillId="7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center" vertical="center"/>
    </xf>
    <xf numFmtId="10" fontId="4" fillId="3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1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Welcome Tax by Municipality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&amp; Dashboard'!K3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 &amp; Dashboard'!$H$4:$H$13</f>
            </numRef>
          </cat>
          <val>
            <numRef>
              <f>'Summary &amp; Dashboard'!$K$4:$K$13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Municipality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Welcome Tax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Applicable Property Value versus Estimated Tax by Transaction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'Welcome Tax Calculator'!I1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'Welcome Tax Calculator'!$A$2:$A$101</f>
            </numRef>
          </cat>
          <val>
            <numRef>
              <f>'Welcome Tax Calculator'!$I$2:$I$101</f>
            </numRef>
          </val>
        </ser>
        <ser>
          <idx val="1"/>
          <order val="1"/>
          <tx>
            <strRef>
              <f>'Welcome Tax Calculator'!P1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'Welcome Tax Calculator'!$A$2:$A$101</f>
            </numRef>
          </cat>
          <val>
            <numRef>
              <f>'Welcome Tax Calculator'!$P$2:$P$101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Transaction ID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Exempt versus Taxable Transactions</a:t>
            </a:r>
          </a:p>
        </rich>
      </tx>
    </title>
    <plotArea>
      <pieChart>
        <varyColors val="1"/>
        <ser>
          <idx val="0"/>
          <order val="0"/>
          <tx>
            <strRef>
              <f>'Summary &amp; Dashboard'!O3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'Summary &amp; Dashboard'!$N$4:$N$5</f>
            </numRef>
          </cat>
          <val>
            <numRef>
              <f>'Summary &amp; Dashboard'!$O$4:$O$5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15</row>
      <rowOff>0</rowOff>
    </from>
    <ext cx="6840000" cy="50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29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  <col width="37" customWidth="1" min="4" max="4"/>
    <col width="18" customWidth="1" min="5" max="5"/>
    <col width="15" customWidth="1" min="6" max="6"/>
    <col width="19" customWidth="1" min="7" max="7"/>
    <col width="23" customWidth="1" min="8" max="8"/>
    <col width="22" customWidth="1" min="9" max="9"/>
    <col width="22" customWidth="1" min="10" max="10"/>
    <col width="18" customWidth="1" min="11" max="11"/>
    <col width="22" customWidth="1" min="12" max="12"/>
    <col width="20" customWidth="1" min="13" max="13"/>
    <col width="22" customWidth="1" min="14" max="14"/>
    <col width="21" customWidth="1" min="15" max="15"/>
    <col width="23" customWidth="1" min="16" max="16"/>
    <col width="17" customWidth="1" min="17" max="17"/>
    <col width="17" customWidth="1" min="18" max="18"/>
    <col width="34" customWidth="1" min="19" max="19"/>
  </cols>
  <sheetData>
    <row r="1">
      <c r="A1" s="1" t="inlineStr">
        <is>
          <t>Transaction ID</t>
        </is>
      </c>
      <c r="B1" s="1" t="inlineStr">
        <is>
          <t>Buyer Name</t>
        </is>
      </c>
      <c r="C1" s="1" t="inlineStr">
        <is>
          <t>Municipality</t>
        </is>
      </c>
      <c r="D1" s="1" t="inlineStr">
        <is>
          <t>Property Address</t>
        </is>
      </c>
      <c r="E1" s="1" t="inlineStr">
        <is>
          <t>Property Type</t>
        </is>
      </c>
      <c r="F1" s="1" t="inlineStr">
        <is>
          <t>Purchase Date</t>
        </is>
      </c>
      <c r="G1" s="1" t="inlineStr">
        <is>
          <t>Purchase Price (CAD)</t>
        </is>
      </c>
      <c r="H1" s="1" t="inlineStr">
        <is>
          <t>Municipal Market Value (CAD)</t>
        </is>
      </c>
      <c r="I1" s="1" t="inlineStr">
        <is>
          <t>Applicable Tax Base (CAD)</t>
        </is>
      </c>
      <c r="J1" s="1" t="inlineStr">
        <is>
          <t>Related-Person Exemption?</t>
        </is>
      </c>
      <c r="K1" s="1" t="inlineStr">
        <is>
          <t>Primary Residence?</t>
        </is>
      </c>
      <c r="L1" s="1" t="inlineStr">
        <is>
          <t>Municipality Adjustment Rate</t>
        </is>
      </c>
      <c r="M1" s="1" t="inlineStr">
        <is>
          <t>Taxable Base (CAD)</t>
        </is>
      </c>
      <c r="N1" s="1" t="inlineStr">
        <is>
          <t>Base Welcome Tax (CAD)</t>
        </is>
      </c>
      <c r="O1" s="1" t="inlineStr">
        <is>
          <t>Municipal Surcharge (CAD)</t>
        </is>
      </c>
      <c r="P1" s="1" t="inlineStr">
        <is>
          <t>Estimated Welcome Tax (CAD)</t>
        </is>
      </c>
      <c r="Q1" s="1" t="inlineStr">
        <is>
          <t>Effective Tax Rate</t>
        </is>
      </c>
      <c r="R1" s="1" t="inlineStr">
        <is>
          <t>Payment Due Date</t>
        </is>
      </c>
      <c r="S1" s="1" t="inlineStr">
        <is>
          <t>Notes</t>
        </is>
      </c>
    </row>
    <row r="2" ht="28" customHeight="1">
      <c r="A2" s="2" t="inlineStr">
        <is>
          <t>WT-2026-001</t>
        </is>
      </c>
      <c r="B2" s="2" t="inlineStr">
        <is>
          <t>Emma Tremblay</t>
        </is>
      </c>
      <c r="C2" s="2" t="inlineStr">
        <is>
          <t>Montréal</t>
        </is>
      </c>
      <c r="D2" s="3" t="inlineStr">
        <is>
          <t>1450 Rue Saint-Denis, Montréal, QC H2X 3J7</t>
        </is>
      </c>
      <c r="E2" s="2" t="inlineStr">
        <is>
          <t>Condominium</t>
        </is>
      </c>
      <c r="F2" s="4" t="n">
        <v>46037</v>
      </c>
      <c r="G2" s="5" t="n">
        <v>685000</v>
      </c>
      <c r="H2" s="5" t="n">
        <v>710000</v>
      </c>
      <c r="I2" s="6">
        <f>IF(A2="","",MAX(G2,H2))</f>
        <v/>
      </c>
      <c r="J2" s="2" t="inlineStr">
        <is>
          <t>No</t>
        </is>
      </c>
      <c r="K2" s="2" t="inlineStr">
        <is>
          <t>Yes</t>
        </is>
      </c>
      <c r="L2" s="7">
        <f>IF(A2="","",IFERROR(VLOOKUP(C2,'Assumptions &amp; Instructions'!$A$12:$B$21,2,FALSE),0))</f>
        <v/>
      </c>
      <c r="M2" s="6">
        <f>IF(A2="","",IF(J2="Yes",0,I2))</f>
        <v/>
      </c>
      <c r="N2" s="6">
        <f>IF(A2="","",MIN(M2,'Assumptions &amp; Instructions'!$B$3)*'Assumptions &amp; Instructions'!$C$3+MAX(MIN(M2,'Assumptions &amp; Instructions'!$B$4)-'Assumptions &amp; Instructions'!$B$3,0)*'Assumptions &amp; Instructions'!$C$4+MAX(M2-'Assumptions &amp; Instructions'!$B$4,0)*'Assumptions &amp; Instructions'!$C$5)</f>
        <v/>
      </c>
      <c r="O2" s="6">
        <f>IF(A2="","",N2*L2)</f>
        <v/>
      </c>
      <c r="P2" s="6">
        <f>IF(A2="","",N2+O2)</f>
        <v/>
      </c>
      <c r="Q2" s="7">
        <f>IF(A2="","",IF(I2=0,0,IFERROR(P2/I2,0)))</f>
        <v/>
      </c>
      <c r="R2" s="8">
        <f>IF(A2="","",F2+30)</f>
        <v/>
      </c>
      <c r="S2" s="3" t="inlineStr">
        <is>
          <t>Planning estimate for purchase</t>
        </is>
      </c>
    </row>
    <row r="3" ht="28" customHeight="1">
      <c r="A3" s="2" t="inlineStr">
        <is>
          <t>WT-2026-002</t>
        </is>
      </c>
      <c r="B3" s="2" t="inlineStr">
        <is>
          <t>Liam Gagnon</t>
        </is>
      </c>
      <c r="C3" s="2" t="inlineStr">
        <is>
          <t>Québec City</t>
        </is>
      </c>
      <c r="D3" s="3" t="inlineStr">
        <is>
          <t>780 Avenue Cartier, Québec City, QC G1R 2S4</t>
        </is>
      </c>
      <c r="E3" s="2" t="inlineStr">
        <is>
          <t>Detached house</t>
        </is>
      </c>
      <c r="F3" s="4" t="n">
        <v>46063</v>
      </c>
      <c r="G3" s="5" t="n">
        <v>525000</v>
      </c>
      <c r="H3" s="5" t="n">
        <v>500000</v>
      </c>
      <c r="I3" s="9">
        <f>IF(A3="","",MAX(G3,H3))</f>
        <v/>
      </c>
      <c r="J3" s="2" t="inlineStr">
        <is>
          <t>No</t>
        </is>
      </c>
      <c r="K3" s="2" t="inlineStr">
        <is>
          <t>Yes</t>
        </is>
      </c>
      <c r="L3" s="10">
        <f>IF(A3="","",IFERROR(VLOOKUP(C3,'Assumptions &amp; Instructions'!$A$12:$B$21,2,FALSE),0))</f>
        <v/>
      </c>
      <c r="M3" s="9">
        <f>IF(A3="","",IF(J3="Yes",0,I3))</f>
        <v/>
      </c>
      <c r="N3" s="9">
        <f>IF(A3="","",MIN(M3,'Assumptions &amp; Instructions'!$B$3)*'Assumptions &amp; Instructions'!$C$3+MAX(MIN(M3,'Assumptions &amp; Instructions'!$B$4)-'Assumptions &amp; Instructions'!$B$3,0)*'Assumptions &amp; Instructions'!$C$4+MAX(M3-'Assumptions &amp; Instructions'!$B$4,0)*'Assumptions &amp; Instructions'!$C$5)</f>
        <v/>
      </c>
      <c r="O3" s="9">
        <f>IF(A3="","",N3*L3)</f>
        <v/>
      </c>
      <c r="P3" s="9">
        <f>IF(A3="","",N3+O3)</f>
        <v/>
      </c>
      <c r="Q3" s="10">
        <f>IF(A3="","",IF(I3=0,0,IFERROR(P3/I3,0)))</f>
        <v/>
      </c>
      <c r="R3" s="11">
        <f>IF(A3="","",F3+30)</f>
        <v/>
      </c>
      <c r="S3" s="3" t="inlineStr">
        <is>
          <t>Municipal value below purchase price</t>
        </is>
      </c>
    </row>
    <row r="4" ht="28" customHeight="1">
      <c r="A4" s="2" t="inlineStr">
        <is>
          <t>WT-2026-003</t>
        </is>
      </c>
      <c r="B4" s="2" t="inlineStr">
        <is>
          <t>Olivia Roy</t>
        </is>
      </c>
      <c r="C4" s="2" t="inlineStr">
        <is>
          <t>Laval</t>
        </is>
      </c>
      <c r="D4" s="3" t="inlineStr">
        <is>
          <t>325 Boulevard Chomedey, Laval, QC H7V 3Y8</t>
        </is>
      </c>
      <c r="E4" s="2" t="inlineStr">
        <is>
          <t>Townhouse</t>
        </is>
      </c>
      <c r="F4" s="4" t="n">
        <v>46086</v>
      </c>
      <c r="G4" s="5" t="n">
        <v>448000</v>
      </c>
      <c r="H4" s="5" t="n">
        <v>465000</v>
      </c>
      <c r="I4" s="6">
        <f>IF(A4="","",MAX(G4,H4))</f>
        <v/>
      </c>
      <c r="J4" s="2" t="inlineStr">
        <is>
          <t>No</t>
        </is>
      </c>
      <c r="K4" s="2" t="inlineStr">
        <is>
          <t>Yes</t>
        </is>
      </c>
      <c r="L4" s="7">
        <f>IF(A4="","",IFERROR(VLOOKUP(C4,'Assumptions &amp; Instructions'!$A$12:$B$21,2,FALSE),0))</f>
        <v/>
      </c>
      <c r="M4" s="6">
        <f>IF(A4="","",IF(J4="Yes",0,I4))</f>
        <v/>
      </c>
      <c r="N4" s="6">
        <f>IF(A4="","",MIN(M4,'Assumptions &amp; Instructions'!$B$3)*'Assumptions &amp; Instructions'!$C$3+MAX(MIN(M4,'Assumptions &amp; Instructions'!$B$4)-'Assumptions &amp; Instructions'!$B$3,0)*'Assumptions &amp; Instructions'!$C$4+MAX(M4-'Assumptions &amp; Instructions'!$B$4,0)*'Assumptions &amp; Instructions'!$C$5)</f>
        <v/>
      </c>
      <c r="O4" s="6">
        <f>IF(A4="","",N4*L4)</f>
        <v/>
      </c>
      <c r="P4" s="6">
        <f>IF(A4="","",N4+O4)</f>
        <v/>
      </c>
      <c r="Q4" s="7">
        <f>IF(A4="","",IF(I4=0,0,IFERROR(P4/I4,0)))</f>
        <v/>
      </c>
      <c r="R4" s="8">
        <f>IF(A4="","",F4+30)</f>
        <v/>
      </c>
      <c r="S4" s="3" t="inlineStr">
        <is>
          <t>Planning estimate for purchase</t>
        </is>
      </c>
    </row>
    <row r="5" ht="28" customHeight="1">
      <c r="A5" s="2" t="inlineStr">
        <is>
          <t>WT-2026-004</t>
        </is>
      </c>
      <c r="B5" s="2" t="inlineStr">
        <is>
          <t>Noah Bouchard</t>
        </is>
      </c>
      <c r="C5" s="2" t="inlineStr">
        <is>
          <t>Gatineau</t>
        </is>
      </c>
      <c r="D5" s="3" t="inlineStr">
        <is>
          <t>118 Rue Wellington, Gatineau, QC J8X 2H7</t>
        </is>
      </c>
      <c r="E5" s="2" t="inlineStr">
        <is>
          <t>Condominium</t>
        </is>
      </c>
      <c r="F5" s="4" t="n">
        <v>46126</v>
      </c>
      <c r="G5" s="5" t="n">
        <v>375000</v>
      </c>
      <c r="H5" s="5" t="n">
        <v>390000</v>
      </c>
      <c r="I5" s="9">
        <f>IF(A5="","",MAX(G5,H5))</f>
        <v/>
      </c>
      <c r="J5" s="2" t="inlineStr">
        <is>
          <t>No</t>
        </is>
      </c>
      <c r="K5" s="2" t="inlineStr">
        <is>
          <t>No</t>
        </is>
      </c>
      <c r="L5" s="10">
        <f>IF(A5="","",IFERROR(VLOOKUP(C5,'Assumptions &amp; Instructions'!$A$12:$B$21,2,FALSE),0))</f>
        <v/>
      </c>
      <c r="M5" s="9">
        <f>IF(A5="","",IF(J5="Yes",0,I5))</f>
        <v/>
      </c>
      <c r="N5" s="9">
        <f>IF(A5="","",MIN(M5,'Assumptions &amp; Instructions'!$B$3)*'Assumptions &amp; Instructions'!$C$3+MAX(MIN(M5,'Assumptions &amp; Instructions'!$B$4)-'Assumptions &amp; Instructions'!$B$3,0)*'Assumptions &amp; Instructions'!$C$4+MAX(M5-'Assumptions &amp; Instructions'!$B$4,0)*'Assumptions &amp; Instructions'!$C$5)</f>
        <v/>
      </c>
      <c r="O5" s="9">
        <f>IF(A5="","",N5*L5)</f>
        <v/>
      </c>
      <c r="P5" s="9">
        <f>IF(A5="","",N5+O5)</f>
        <v/>
      </c>
      <c r="Q5" s="10">
        <f>IF(A5="","",IF(I5=0,0,IFERROR(P5/I5,0)))</f>
        <v/>
      </c>
      <c r="R5" s="11">
        <f>IF(A5="","",F5+30)</f>
        <v/>
      </c>
      <c r="S5" s="3" t="inlineStr">
        <is>
          <t>Investment property planning estimate</t>
        </is>
      </c>
    </row>
    <row r="6" ht="28" customHeight="1">
      <c r="A6" s="2" t="inlineStr">
        <is>
          <t>WT-2026-005</t>
        </is>
      </c>
      <c r="B6" s="2" t="inlineStr">
        <is>
          <t>Sophie Côté</t>
        </is>
      </c>
      <c r="C6" s="2" t="inlineStr">
        <is>
          <t>Longueuil</t>
        </is>
      </c>
      <c r="D6" s="3" t="inlineStr">
        <is>
          <t>92 Rue Saint-Charles Ouest, Longueuil, QC J4H 1C6</t>
        </is>
      </c>
      <c r="E6" s="2" t="inlineStr">
        <is>
          <t>Duplex</t>
        </is>
      </c>
      <c r="F6" s="4" t="n">
        <v>46164</v>
      </c>
      <c r="G6" s="5" t="n">
        <v>760000</v>
      </c>
      <c r="H6" s="5" t="n">
        <v>745000</v>
      </c>
      <c r="I6" s="6">
        <f>IF(A6="","",MAX(G6,H6))</f>
        <v/>
      </c>
      <c r="J6" s="2" t="inlineStr">
        <is>
          <t>No</t>
        </is>
      </c>
      <c r="K6" s="2" t="inlineStr">
        <is>
          <t>No</t>
        </is>
      </c>
      <c r="L6" s="7">
        <f>IF(A6="","",IFERROR(VLOOKUP(C6,'Assumptions &amp; Instructions'!$A$12:$B$21,2,FALSE),0))</f>
        <v/>
      </c>
      <c r="M6" s="6">
        <f>IF(A6="","",IF(J6="Yes",0,I6))</f>
        <v/>
      </c>
      <c r="N6" s="6">
        <f>IF(A6="","",MIN(M6,'Assumptions &amp; Instructions'!$B$3)*'Assumptions &amp; Instructions'!$C$3+MAX(MIN(M6,'Assumptions &amp; Instructions'!$B$4)-'Assumptions &amp; Instructions'!$B$3,0)*'Assumptions &amp; Instructions'!$C$4+MAX(M6-'Assumptions &amp; Instructions'!$B$4,0)*'Assumptions &amp; Instructions'!$C$5)</f>
        <v/>
      </c>
      <c r="O6" s="6">
        <f>IF(A6="","",N6*L6)</f>
        <v/>
      </c>
      <c r="P6" s="6">
        <f>IF(A6="","",N6+O6)</f>
        <v/>
      </c>
      <c r="Q6" s="7">
        <f>IF(A6="","",IF(I6=0,0,IFERROR(P6/I6,0)))</f>
        <v/>
      </c>
      <c r="R6" s="8">
        <f>IF(A6="","",F6+30)</f>
        <v/>
      </c>
      <c r="S6" s="3" t="inlineStr">
        <is>
          <t>Rental property planning estimate</t>
        </is>
      </c>
    </row>
    <row r="7" ht="28" customHeight="1">
      <c r="A7" s="2" t="inlineStr">
        <is>
          <t>WT-2026-006</t>
        </is>
      </c>
      <c r="B7" s="2" t="inlineStr">
        <is>
          <t>Lucas Martel</t>
        </is>
      </c>
      <c r="C7" s="2" t="inlineStr">
        <is>
          <t>Sherbrooke</t>
        </is>
      </c>
      <c r="D7" s="3" t="inlineStr">
        <is>
          <t>410 Rue King Ouest, Sherbrooke, QC J1H 1R2</t>
        </is>
      </c>
      <c r="E7" s="2" t="inlineStr">
        <is>
          <t>Detached house</t>
        </is>
      </c>
      <c r="F7" s="4" t="n">
        <v>46191</v>
      </c>
      <c r="G7" s="5" t="n">
        <v>412000</v>
      </c>
      <c r="H7" s="5" t="n">
        <v>405000</v>
      </c>
      <c r="I7" s="9">
        <f>IF(A7="","",MAX(G7,H7))</f>
        <v/>
      </c>
      <c r="J7" s="2" t="inlineStr">
        <is>
          <t>Yes</t>
        </is>
      </c>
      <c r="K7" s="2" t="inlineStr">
        <is>
          <t>Yes</t>
        </is>
      </c>
      <c r="L7" s="10">
        <f>IF(A7="","",IFERROR(VLOOKUP(C7,'Assumptions &amp; Instructions'!$A$12:$B$21,2,FALSE),0))</f>
        <v/>
      </c>
      <c r="M7" s="9">
        <f>IF(A7="","",IF(J7="Yes",0,I7))</f>
        <v/>
      </c>
      <c r="N7" s="9">
        <f>IF(A7="","",MIN(M7,'Assumptions &amp; Instructions'!$B$3)*'Assumptions &amp; Instructions'!$C$3+MAX(MIN(M7,'Assumptions &amp; Instructions'!$B$4)-'Assumptions &amp; Instructions'!$B$3,0)*'Assumptions &amp; Instructions'!$C$4+MAX(M7-'Assumptions &amp; Instructions'!$B$4,0)*'Assumptions &amp; Instructions'!$C$5)</f>
        <v/>
      </c>
      <c r="O7" s="9">
        <f>IF(A7="","",N7*L7)</f>
        <v/>
      </c>
      <c r="P7" s="9">
        <f>IF(A7="","",N7+O7)</f>
        <v/>
      </c>
      <c r="Q7" s="10">
        <f>IF(A7="","",IF(I7=0,0,IFERROR(P7/I7,0)))</f>
        <v/>
      </c>
      <c r="R7" s="11">
        <f>IF(A7="","",F7+30)</f>
        <v/>
      </c>
      <c r="S7" s="3" t="inlineStr">
        <is>
          <t>Related-person exemption requires review</t>
        </is>
      </c>
    </row>
    <row r="8" ht="28" customHeight="1">
      <c r="A8" s="2" t="inlineStr">
        <is>
          <t>WT-2026-007</t>
        </is>
      </c>
      <c r="B8" s="2" t="inlineStr">
        <is>
          <t>Mia Lafleur</t>
        </is>
      </c>
      <c r="C8" s="2" t="inlineStr">
        <is>
          <t>Trois-Rivières</t>
        </is>
      </c>
      <c r="D8" s="3" t="inlineStr">
        <is>
          <t>215 Rue des Forges, Trois-Rivières, QC G9A 2G7</t>
        </is>
      </c>
      <c r="E8" s="2" t="inlineStr">
        <is>
          <t>Condominium</t>
        </is>
      </c>
      <c r="F8" s="4" t="n">
        <v>46212</v>
      </c>
      <c r="G8" s="5" t="n">
        <v>298000</v>
      </c>
      <c r="H8" s="5" t="n">
        <v>310000</v>
      </c>
      <c r="I8" s="6">
        <f>IF(A8="","",MAX(G8,H8))</f>
        <v/>
      </c>
      <c r="J8" s="2" t="inlineStr">
        <is>
          <t>No</t>
        </is>
      </c>
      <c r="K8" s="2" t="inlineStr">
        <is>
          <t>Yes</t>
        </is>
      </c>
      <c r="L8" s="7">
        <f>IF(A8="","",IFERROR(VLOOKUP(C8,'Assumptions &amp; Instructions'!$A$12:$B$21,2,FALSE),0))</f>
        <v/>
      </c>
      <c r="M8" s="6">
        <f>IF(A8="","",IF(J8="Yes",0,I8))</f>
        <v/>
      </c>
      <c r="N8" s="6">
        <f>IF(A8="","",MIN(M8,'Assumptions &amp; Instructions'!$B$3)*'Assumptions &amp; Instructions'!$C$3+MAX(MIN(M8,'Assumptions &amp; Instructions'!$B$4)-'Assumptions &amp; Instructions'!$B$3,0)*'Assumptions &amp; Instructions'!$C$4+MAX(M8-'Assumptions &amp; Instructions'!$B$4,0)*'Assumptions &amp; Instructions'!$C$5)</f>
        <v/>
      </c>
      <c r="O8" s="6">
        <f>IF(A8="","",N8*L8)</f>
        <v/>
      </c>
      <c r="P8" s="6">
        <f>IF(A8="","",N8+O8)</f>
        <v/>
      </c>
      <c r="Q8" s="7">
        <f>IF(A8="","",IF(I8=0,0,IFERROR(P8/I8,0)))</f>
        <v/>
      </c>
      <c r="R8" s="8">
        <f>IF(A8="","",F8+30)</f>
        <v/>
      </c>
      <c r="S8" s="3" t="inlineStr">
        <is>
          <t>Planning estimate for purchase</t>
        </is>
      </c>
    </row>
    <row r="9" ht="28" customHeight="1">
      <c r="A9" s="2" t="inlineStr">
        <is>
          <t>WT-2026-008</t>
        </is>
      </c>
      <c r="B9" s="2" t="inlineStr">
        <is>
          <t>Éthan Pelletier</t>
        </is>
      </c>
      <c r="C9" s="2" t="inlineStr">
        <is>
          <t>Saguenay</t>
        </is>
      </c>
      <c r="D9" s="3" t="inlineStr">
        <is>
          <t>560 Boulevard Talbot, Saguenay, QC G7H 4A1</t>
        </is>
      </c>
      <c r="E9" s="2" t="inlineStr">
        <is>
          <t>Detached house</t>
        </is>
      </c>
      <c r="F9" s="4" t="n">
        <v>46246</v>
      </c>
      <c r="G9" s="5" t="n">
        <v>365000</v>
      </c>
      <c r="H9" s="5" t="n">
        <v>355000</v>
      </c>
      <c r="I9" s="9">
        <f>IF(A9="","",MAX(G9,H9))</f>
        <v/>
      </c>
      <c r="J9" s="2" t="inlineStr">
        <is>
          <t>No</t>
        </is>
      </c>
      <c r="K9" s="2" t="inlineStr">
        <is>
          <t>Yes</t>
        </is>
      </c>
      <c r="L9" s="10">
        <f>IF(A9="","",IFERROR(VLOOKUP(C9,'Assumptions &amp; Instructions'!$A$12:$B$21,2,FALSE),0))</f>
        <v/>
      </c>
      <c r="M9" s="9">
        <f>IF(A9="","",IF(J9="Yes",0,I9))</f>
        <v/>
      </c>
      <c r="N9" s="9">
        <f>IF(A9="","",MIN(M9,'Assumptions &amp; Instructions'!$B$3)*'Assumptions &amp; Instructions'!$C$3+MAX(MIN(M9,'Assumptions &amp; Instructions'!$B$4)-'Assumptions &amp; Instructions'!$B$3,0)*'Assumptions &amp; Instructions'!$C$4+MAX(M9-'Assumptions &amp; Instructions'!$B$4,0)*'Assumptions &amp; Instructions'!$C$5)</f>
        <v/>
      </c>
      <c r="O9" s="9">
        <f>IF(A9="","",N9*L9)</f>
        <v/>
      </c>
      <c r="P9" s="9">
        <f>IF(A9="","",N9+O9)</f>
        <v/>
      </c>
      <c r="Q9" s="10">
        <f>IF(A9="","",IF(I9=0,0,IFERROR(P9/I9,0)))</f>
        <v/>
      </c>
      <c r="R9" s="11">
        <f>IF(A9="","",F9+30)</f>
        <v/>
      </c>
      <c r="S9" s="3" t="inlineStr">
        <is>
          <t>Planning estimate for purchase</t>
        </is>
      </c>
    </row>
    <row r="10" ht="28" customHeight="1">
      <c r="A10" s="2" t="inlineStr">
        <is>
          <t>WT-2026-009</t>
        </is>
      </c>
      <c r="B10" s="2" t="inlineStr">
        <is>
          <t>Charlotte Dubois</t>
        </is>
      </c>
      <c r="C10" s="2" t="inlineStr">
        <is>
          <t>Lévis</t>
        </is>
      </c>
      <c r="D10" s="3" t="inlineStr">
        <is>
          <t>44 Rue du Vieux-Pont, Lévis, QC G6V 4N9</t>
        </is>
      </c>
      <c r="E10" s="2" t="inlineStr">
        <is>
          <t>Townhouse</t>
        </is>
      </c>
      <c r="F10" s="4" t="n">
        <v>46268</v>
      </c>
      <c r="G10" s="5" t="n">
        <v>485000</v>
      </c>
      <c r="H10" s="5" t="n">
        <v>492000</v>
      </c>
      <c r="I10" s="6">
        <f>IF(A10="","",MAX(G10,H10))</f>
        <v/>
      </c>
      <c r="J10" s="2" t="inlineStr">
        <is>
          <t>No</t>
        </is>
      </c>
      <c r="K10" s="2" t="inlineStr">
        <is>
          <t>Yes</t>
        </is>
      </c>
      <c r="L10" s="7">
        <f>IF(A10="","",IFERROR(VLOOKUP(C10,'Assumptions &amp; Instructions'!$A$12:$B$21,2,FALSE),0))</f>
        <v/>
      </c>
      <c r="M10" s="6">
        <f>IF(A10="","",IF(J10="Yes",0,I10))</f>
        <v/>
      </c>
      <c r="N10" s="6">
        <f>IF(A10="","",MIN(M10,'Assumptions &amp; Instructions'!$B$3)*'Assumptions &amp; Instructions'!$C$3+MAX(MIN(M10,'Assumptions &amp; Instructions'!$B$4)-'Assumptions &amp; Instructions'!$B$3,0)*'Assumptions &amp; Instructions'!$C$4+MAX(M10-'Assumptions &amp; Instructions'!$B$4,0)*'Assumptions &amp; Instructions'!$C$5)</f>
        <v/>
      </c>
      <c r="O10" s="6">
        <f>IF(A10="","",N10*L10)</f>
        <v/>
      </c>
      <c r="P10" s="6">
        <f>IF(A10="","",N10+O10)</f>
        <v/>
      </c>
      <c r="Q10" s="7">
        <f>IF(A10="","",IF(I10=0,0,IFERROR(P10/I10,0)))</f>
        <v/>
      </c>
      <c r="R10" s="8">
        <f>IF(A10="","",F10+30)</f>
        <v/>
      </c>
      <c r="S10" s="3" t="inlineStr">
        <is>
          <t>Municipal value exceeds purchase price</t>
        </is>
      </c>
    </row>
    <row r="11" ht="28" customHeight="1">
      <c r="A11" s="2" t="inlineStr">
        <is>
          <t>WT-2026-010</t>
        </is>
      </c>
      <c r="B11" s="2" t="inlineStr">
        <is>
          <t>Thomas Beaulieu</t>
        </is>
      </c>
      <c r="C11" s="2" t="inlineStr">
        <is>
          <t>Terrebonne</t>
        </is>
      </c>
      <c r="D11" s="3" t="inlineStr">
        <is>
          <t>875 Chemin Gascon, Terrebonne, QC J6X 4B4</t>
        </is>
      </c>
      <c r="E11" s="2" t="inlineStr">
        <is>
          <t>Detached house</t>
        </is>
      </c>
      <c r="F11" s="4" t="n">
        <v>46315</v>
      </c>
      <c r="G11" s="5" t="n">
        <v>635000</v>
      </c>
      <c r="H11" s="5" t="n">
        <v>620000</v>
      </c>
      <c r="I11" s="9">
        <f>IF(A11="","",MAX(G11,H11))</f>
        <v/>
      </c>
      <c r="J11" s="2" t="inlineStr">
        <is>
          <t>Yes</t>
        </is>
      </c>
      <c r="K11" s="2" t="inlineStr">
        <is>
          <t>No</t>
        </is>
      </c>
      <c r="L11" s="10">
        <f>IF(A11="","",IFERROR(VLOOKUP(C11,'Assumptions &amp; Instructions'!$A$12:$B$21,2,FALSE),0))</f>
        <v/>
      </c>
      <c r="M11" s="9">
        <f>IF(A11="","",IF(J11="Yes",0,I11))</f>
        <v/>
      </c>
      <c r="N11" s="9">
        <f>IF(A11="","",MIN(M11,'Assumptions &amp; Instructions'!$B$3)*'Assumptions &amp; Instructions'!$C$3+MAX(MIN(M11,'Assumptions &amp; Instructions'!$B$4)-'Assumptions &amp; Instructions'!$B$3,0)*'Assumptions &amp; Instructions'!$C$4+MAX(M11-'Assumptions &amp; Instructions'!$B$4,0)*'Assumptions &amp; Instructions'!$C$5)</f>
        <v/>
      </c>
      <c r="O11" s="9">
        <f>IF(A11="","",N11*L11)</f>
        <v/>
      </c>
      <c r="P11" s="9">
        <f>IF(A11="","",N11+O11)</f>
        <v/>
      </c>
      <c r="Q11" s="10">
        <f>IF(A11="","",IF(I11=0,0,IFERROR(P11/I11,0)))</f>
        <v/>
      </c>
      <c r="R11" s="11">
        <f>IF(A11="","",F11+30)</f>
        <v/>
      </c>
      <c r="S11" s="3" t="inlineStr">
        <is>
          <t>Related-person exemption requires review</t>
        </is>
      </c>
    </row>
    <row r="12" ht="28" customHeight="1">
      <c r="A12" s="2" t="n"/>
      <c r="B12" s="2" t="n"/>
      <c r="C12" s="2" t="n"/>
      <c r="D12" s="3" t="n"/>
      <c r="E12" s="2" t="n"/>
      <c r="F12" s="4" t="n"/>
      <c r="G12" s="5" t="n"/>
      <c r="H12" s="5" t="n"/>
      <c r="I12" s="6">
        <f>IF(A12="","",MAX(G12,H12))</f>
        <v/>
      </c>
      <c r="J12" s="2" t="n"/>
      <c r="K12" s="2" t="n"/>
      <c r="L12" s="7">
        <f>IF(A12="","",IFERROR(VLOOKUP(C12,'Assumptions &amp; Instructions'!$A$12:$B$21,2,FALSE),0))</f>
        <v/>
      </c>
      <c r="M12" s="6">
        <f>IF(A12="","",IF(J12="Yes",0,I12))</f>
        <v/>
      </c>
      <c r="N12" s="6">
        <f>IF(A12="","",MIN(M12,'Assumptions &amp; Instructions'!$B$3)*'Assumptions &amp; Instructions'!$C$3+MAX(MIN(M12,'Assumptions &amp; Instructions'!$B$4)-'Assumptions &amp; Instructions'!$B$3,0)*'Assumptions &amp; Instructions'!$C$4+MAX(M12-'Assumptions &amp; Instructions'!$B$4,0)*'Assumptions &amp; Instructions'!$C$5)</f>
        <v/>
      </c>
      <c r="O12" s="6">
        <f>IF(A12="","",N12*L12)</f>
        <v/>
      </c>
      <c r="P12" s="6">
        <f>IF(A12="","",N12+O12)</f>
        <v/>
      </c>
      <c r="Q12" s="7">
        <f>IF(A12="","",IF(I12=0,0,IFERROR(P12/I12,0)))</f>
        <v/>
      </c>
      <c r="R12" s="8">
        <f>IF(A12="","",F12+30)</f>
        <v/>
      </c>
      <c r="S12" s="3" t="n"/>
    </row>
    <row r="13" ht="28" customHeight="1">
      <c r="A13" s="2" t="n"/>
      <c r="B13" s="2" t="n"/>
      <c r="C13" s="2" t="n"/>
      <c r="D13" s="3" t="n"/>
      <c r="E13" s="2" t="n"/>
      <c r="F13" s="4" t="n"/>
      <c r="G13" s="5" t="n"/>
      <c r="H13" s="5" t="n"/>
      <c r="I13" s="9">
        <f>IF(A13="","",MAX(G13,H13))</f>
        <v/>
      </c>
      <c r="J13" s="2" t="n"/>
      <c r="K13" s="2" t="n"/>
      <c r="L13" s="10">
        <f>IF(A13="","",IFERROR(VLOOKUP(C13,'Assumptions &amp; Instructions'!$A$12:$B$21,2,FALSE),0))</f>
        <v/>
      </c>
      <c r="M13" s="9">
        <f>IF(A13="","",IF(J13="Yes",0,I13))</f>
        <v/>
      </c>
      <c r="N13" s="9">
        <f>IF(A13="","",MIN(M13,'Assumptions &amp; Instructions'!$B$3)*'Assumptions &amp; Instructions'!$C$3+MAX(MIN(M13,'Assumptions &amp; Instructions'!$B$4)-'Assumptions &amp; Instructions'!$B$3,0)*'Assumptions &amp; Instructions'!$C$4+MAX(M13-'Assumptions &amp; Instructions'!$B$4,0)*'Assumptions &amp; Instructions'!$C$5)</f>
        <v/>
      </c>
      <c r="O13" s="9">
        <f>IF(A13="","",N13*L13)</f>
        <v/>
      </c>
      <c r="P13" s="9">
        <f>IF(A13="","",N13+O13)</f>
        <v/>
      </c>
      <c r="Q13" s="10">
        <f>IF(A13="","",IF(I13=0,0,IFERROR(P13/I13,0)))</f>
        <v/>
      </c>
      <c r="R13" s="11">
        <f>IF(A13="","",F13+30)</f>
        <v/>
      </c>
      <c r="S13" s="3" t="n"/>
    </row>
    <row r="14" ht="28" customHeight="1">
      <c r="A14" s="2" t="n"/>
      <c r="B14" s="2" t="n"/>
      <c r="C14" s="2" t="n"/>
      <c r="D14" s="3" t="n"/>
      <c r="E14" s="2" t="n"/>
      <c r="F14" s="4" t="n"/>
      <c r="G14" s="5" t="n"/>
      <c r="H14" s="5" t="n"/>
      <c r="I14" s="6">
        <f>IF(A14="","",MAX(G14,H14))</f>
        <v/>
      </c>
      <c r="J14" s="2" t="n"/>
      <c r="K14" s="2" t="n"/>
      <c r="L14" s="7">
        <f>IF(A14="","",IFERROR(VLOOKUP(C14,'Assumptions &amp; Instructions'!$A$12:$B$21,2,FALSE),0))</f>
        <v/>
      </c>
      <c r="M14" s="6">
        <f>IF(A14="","",IF(J14="Yes",0,I14))</f>
        <v/>
      </c>
      <c r="N14" s="6">
        <f>IF(A14="","",MIN(M14,'Assumptions &amp; Instructions'!$B$3)*'Assumptions &amp; Instructions'!$C$3+MAX(MIN(M14,'Assumptions &amp; Instructions'!$B$4)-'Assumptions &amp; Instructions'!$B$3,0)*'Assumptions &amp; Instructions'!$C$4+MAX(M14-'Assumptions &amp; Instructions'!$B$4,0)*'Assumptions &amp; Instructions'!$C$5)</f>
        <v/>
      </c>
      <c r="O14" s="6">
        <f>IF(A14="","",N14*L14)</f>
        <v/>
      </c>
      <c r="P14" s="6">
        <f>IF(A14="","",N14+O14)</f>
        <v/>
      </c>
      <c r="Q14" s="7">
        <f>IF(A14="","",IF(I14=0,0,IFERROR(P14/I14,0)))</f>
        <v/>
      </c>
      <c r="R14" s="8">
        <f>IF(A14="","",F14+30)</f>
        <v/>
      </c>
      <c r="S14" s="3" t="n"/>
    </row>
    <row r="15" ht="28" customHeight="1">
      <c r="A15" s="2" t="n"/>
      <c r="B15" s="2" t="n"/>
      <c r="C15" s="2" t="n"/>
      <c r="D15" s="3" t="n"/>
      <c r="E15" s="2" t="n"/>
      <c r="F15" s="4" t="n"/>
      <c r="G15" s="5" t="n"/>
      <c r="H15" s="5" t="n"/>
      <c r="I15" s="9">
        <f>IF(A15="","",MAX(G15,H15))</f>
        <v/>
      </c>
      <c r="J15" s="2" t="n"/>
      <c r="K15" s="2" t="n"/>
      <c r="L15" s="10">
        <f>IF(A15="","",IFERROR(VLOOKUP(C15,'Assumptions &amp; Instructions'!$A$12:$B$21,2,FALSE),0))</f>
        <v/>
      </c>
      <c r="M15" s="9">
        <f>IF(A15="","",IF(J15="Yes",0,I15))</f>
        <v/>
      </c>
      <c r="N15" s="9">
        <f>IF(A15="","",MIN(M15,'Assumptions &amp; Instructions'!$B$3)*'Assumptions &amp; Instructions'!$C$3+MAX(MIN(M15,'Assumptions &amp; Instructions'!$B$4)-'Assumptions &amp; Instructions'!$B$3,0)*'Assumptions &amp; Instructions'!$C$4+MAX(M15-'Assumptions &amp; Instructions'!$B$4,0)*'Assumptions &amp; Instructions'!$C$5)</f>
        <v/>
      </c>
      <c r="O15" s="9">
        <f>IF(A15="","",N15*L15)</f>
        <v/>
      </c>
      <c r="P15" s="9">
        <f>IF(A15="","",N15+O15)</f>
        <v/>
      </c>
      <c r="Q15" s="10">
        <f>IF(A15="","",IF(I15=0,0,IFERROR(P15/I15,0)))</f>
        <v/>
      </c>
      <c r="R15" s="11">
        <f>IF(A15="","",F15+30)</f>
        <v/>
      </c>
      <c r="S15" s="3" t="n"/>
    </row>
    <row r="16" ht="28" customHeight="1">
      <c r="A16" s="2" t="n"/>
      <c r="B16" s="2" t="n"/>
      <c r="C16" s="2" t="n"/>
      <c r="D16" s="3" t="n"/>
      <c r="E16" s="2" t="n"/>
      <c r="F16" s="4" t="n"/>
      <c r="G16" s="5" t="n"/>
      <c r="H16" s="5" t="n"/>
      <c r="I16" s="6">
        <f>IF(A16="","",MAX(G16,H16))</f>
        <v/>
      </c>
      <c r="J16" s="2" t="n"/>
      <c r="K16" s="2" t="n"/>
      <c r="L16" s="7">
        <f>IF(A16="","",IFERROR(VLOOKUP(C16,'Assumptions &amp; Instructions'!$A$12:$B$21,2,FALSE),0))</f>
        <v/>
      </c>
      <c r="M16" s="6">
        <f>IF(A16="","",IF(J16="Yes",0,I16))</f>
        <v/>
      </c>
      <c r="N16" s="6">
        <f>IF(A16="","",MIN(M16,'Assumptions &amp; Instructions'!$B$3)*'Assumptions &amp; Instructions'!$C$3+MAX(MIN(M16,'Assumptions &amp; Instructions'!$B$4)-'Assumptions &amp; Instructions'!$B$3,0)*'Assumptions &amp; Instructions'!$C$4+MAX(M16-'Assumptions &amp; Instructions'!$B$4,0)*'Assumptions &amp; Instructions'!$C$5)</f>
        <v/>
      </c>
      <c r="O16" s="6">
        <f>IF(A16="","",N16*L16)</f>
        <v/>
      </c>
      <c r="P16" s="6">
        <f>IF(A16="","",N16+O16)</f>
        <v/>
      </c>
      <c r="Q16" s="7">
        <f>IF(A16="","",IF(I16=0,0,IFERROR(P16/I16,0)))</f>
        <v/>
      </c>
      <c r="R16" s="8">
        <f>IF(A16="","",F16+30)</f>
        <v/>
      </c>
      <c r="S16" s="3" t="n"/>
    </row>
    <row r="17" ht="28" customHeight="1">
      <c r="A17" s="2" t="n"/>
      <c r="B17" s="2" t="n"/>
      <c r="C17" s="2" t="n"/>
      <c r="D17" s="3" t="n"/>
      <c r="E17" s="2" t="n"/>
      <c r="F17" s="4" t="n"/>
      <c r="G17" s="5" t="n"/>
      <c r="H17" s="5" t="n"/>
      <c r="I17" s="9">
        <f>IF(A17="","",MAX(G17,H17))</f>
        <v/>
      </c>
      <c r="J17" s="2" t="n"/>
      <c r="K17" s="2" t="n"/>
      <c r="L17" s="10">
        <f>IF(A17="","",IFERROR(VLOOKUP(C17,'Assumptions &amp; Instructions'!$A$12:$B$21,2,FALSE),0))</f>
        <v/>
      </c>
      <c r="M17" s="9">
        <f>IF(A17="","",IF(J17="Yes",0,I17))</f>
        <v/>
      </c>
      <c r="N17" s="9">
        <f>IF(A17="","",MIN(M17,'Assumptions &amp; Instructions'!$B$3)*'Assumptions &amp; Instructions'!$C$3+MAX(MIN(M17,'Assumptions &amp; Instructions'!$B$4)-'Assumptions &amp; Instructions'!$B$3,0)*'Assumptions &amp; Instructions'!$C$4+MAX(M17-'Assumptions &amp; Instructions'!$B$4,0)*'Assumptions &amp; Instructions'!$C$5)</f>
        <v/>
      </c>
      <c r="O17" s="9">
        <f>IF(A17="","",N17*L17)</f>
        <v/>
      </c>
      <c r="P17" s="9">
        <f>IF(A17="","",N17+O17)</f>
        <v/>
      </c>
      <c r="Q17" s="10">
        <f>IF(A17="","",IF(I17=0,0,IFERROR(P17/I17,0)))</f>
        <v/>
      </c>
      <c r="R17" s="11">
        <f>IF(A17="","",F17+30)</f>
        <v/>
      </c>
      <c r="S17" s="3" t="n"/>
    </row>
    <row r="18" ht="28" customHeight="1">
      <c r="A18" s="2" t="n"/>
      <c r="B18" s="2" t="n"/>
      <c r="C18" s="2" t="n"/>
      <c r="D18" s="3" t="n"/>
      <c r="E18" s="2" t="n"/>
      <c r="F18" s="4" t="n"/>
      <c r="G18" s="5" t="n"/>
      <c r="H18" s="5" t="n"/>
      <c r="I18" s="6">
        <f>IF(A18="","",MAX(G18,H18))</f>
        <v/>
      </c>
      <c r="J18" s="2" t="n"/>
      <c r="K18" s="2" t="n"/>
      <c r="L18" s="7">
        <f>IF(A18="","",IFERROR(VLOOKUP(C18,'Assumptions &amp; Instructions'!$A$12:$B$21,2,FALSE),0))</f>
        <v/>
      </c>
      <c r="M18" s="6">
        <f>IF(A18="","",IF(J18="Yes",0,I18))</f>
        <v/>
      </c>
      <c r="N18" s="6">
        <f>IF(A18="","",MIN(M18,'Assumptions &amp; Instructions'!$B$3)*'Assumptions &amp; Instructions'!$C$3+MAX(MIN(M18,'Assumptions &amp; Instructions'!$B$4)-'Assumptions &amp; Instructions'!$B$3,0)*'Assumptions &amp; Instructions'!$C$4+MAX(M18-'Assumptions &amp; Instructions'!$B$4,0)*'Assumptions &amp; Instructions'!$C$5)</f>
        <v/>
      </c>
      <c r="O18" s="6">
        <f>IF(A18="","",N18*L18)</f>
        <v/>
      </c>
      <c r="P18" s="6">
        <f>IF(A18="","",N18+O18)</f>
        <v/>
      </c>
      <c r="Q18" s="7">
        <f>IF(A18="","",IF(I18=0,0,IFERROR(P18/I18,0)))</f>
        <v/>
      </c>
      <c r="R18" s="8">
        <f>IF(A18="","",F18+30)</f>
        <v/>
      </c>
      <c r="S18" s="3" t="n"/>
    </row>
    <row r="19" ht="28" customHeight="1">
      <c r="A19" s="2" t="n"/>
      <c r="B19" s="2" t="n"/>
      <c r="C19" s="2" t="n"/>
      <c r="D19" s="3" t="n"/>
      <c r="E19" s="2" t="n"/>
      <c r="F19" s="4" t="n"/>
      <c r="G19" s="5" t="n"/>
      <c r="H19" s="5" t="n"/>
      <c r="I19" s="9">
        <f>IF(A19="","",MAX(G19,H19))</f>
        <v/>
      </c>
      <c r="J19" s="2" t="n"/>
      <c r="K19" s="2" t="n"/>
      <c r="L19" s="10">
        <f>IF(A19="","",IFERROR(VLOOKUP(C19,'Assumptions &amp; Instructions'!$A$12:$B$21,2,FALSE),0))</f>
        <v/>
      </c>
      <c r="M19" s="9">
        <f>IF(A19="","",IF(J19="Yes",0,I19))</f>
        <v/>
      </c>
      <c r="N19" s="9">
        <f>IF(A19="","",MIN(M19,'Assumptions &amp; Instructions'!$B$3)*'Assumptions &amp; Instructions'!$C$3+MAX(MIN(M19,'Assumptions &amp; Instructions'!$B$4)-'Assumptions &amp; Instructions'!$B$3,0)*'Assumptions &amp; Instructions'!$C$4+MAX(M19-'Assumptions &amp; Instructions'!$B$4,0)*'Assumptions &amp; Instructions'!$C$5)</f>
        <v/>
      </c>
      <c r="O19" s="9">
        <f>IF(A19="","",N19*L19)</f>
        <v/>
      </c>
      <c r="P19" s="9">
        <f>IF(A19="","",N19+O19)</f>
        <v/>
      </c>
      <c r="Q19" s="10">
        <f>IF(A19="","",IF(I19=0,0,IFERROR(P19/I19,0)))</f>
        <v/>
      </c>
      <c r="R19" s="11">
        <f>IF(A19="","",F19+30)</f>
        <v/>
      </c>
      <c r="S19" s="3" t="n"/>
    </row>
    <row r="20" ht="28" customHeight="1">
      <c r="A20" s="2" t="n"/>
      <c r="B20" s="2" t="n"/>
      <c r="C20" s="2" t="n"/>
      <c r="D20" s="3" t="n"/>
      <c r="E20" s="2" t="n"/>
      <c r="F20" s="4" t="n"/>
      <c r="G20" s="5" t="n"/>
      <c r="H20" s="5" t="n"/>
      <c r="I20" s="6">
        <f>IF(A20="","",MAX(G20,H20))</f>
        <v/>
      </c>
      <c r="J20" s="2" t="n"/>
      <c r="K20" s="2" t="n"/>
      <c r="L20" s="7">
        <f>IF(A20="","",IFERROR(VLOOKUP(C20,'Assumptions &amp; Instructions'!$A$12:$B$21,2,FALSE),0))</f>
        <v/>
      </c>
      <c r="M20" s="6">
        <f>IF(A20="","",IF(J20="Yes",0,I20))</f>
        <v/>
      </c>
      <c r="N20" s="6">
        <f>IF(A20="","",MIN(M20,'Assumptions &amp; Instructions'!$B$3)*'Assumptions &amp; Instructions'!$C$3+MAX(MIN(M20,'Assumptions &amp; Instructions'!$B$4)-'Assumptions &amp; Instructions'!$B$3,0)*'Assumptions &amp; Instructions'!$C$4+MAX(M20-'Assumptions &amp; Instructions'!$B$4,0)*'Assumptions &amp; Instructions'!$C$5)</f>
        <v/>
      </c>
      <c r="O20" s="6">
        <f>IF(A20="","",N20*L20)</f>
        <v/>
      </c>
      <c r="P20" s="6">
        <f>IF(A20="","",N20+O20)</f>
        <v/>
      </c>
      <c r="Q20" s="7">
        <f>IF(A20="","",IF(I20=0,0,IFERROR(P20/I20,0)))</f>
        <v/>
      </c>
      <c r="R20" s="8">
        <f>IF(A20="","",F20+30)</f>
        <v/>
      </c>
      <c r="S20" s="3" t="n"/>
    </row>
    <row r="21" ht="28" customHeight="1">
      <c r="A21" s="2" t="n"/>
      <c r="B21" s="2" t="n"/>
      <c r="C21" s="2" t="n"/>
      <c r="D21" s="3" t="n"/>
      <c r="E21" s="2" t="n"/>
      <c r="F21" s="4" t="n"/>
      <c r="G21" s="5" t="n"/>
      <c r="H21" s="5" t="n"/>
      <c r="I21" s="9">
        <f>IF(A21="","",MAX(G21,H21))</f>
        <v/>
      </c>
      <c r="J21" s="2" t="n"/>
      <c r="K21" s="2" t="n"/>
      <c r="L21" s="10">
        <f>IF(A21="","",IFERROR(VLOOKUP(C21,'Assumptions &amp; Instructions'!$A$12:$B$21,2,FALSE),0))</f>
        <v/>
      </c>
      <c r="M21" s="9">
        <f>IF(A21="","",IF(J21="Yes",0,I21))</f>
        <v/>
      </c>
      <c r="N21" s="9">
        <f>IF(A21="","",MIN(M21,'Assumptions &amp; Instructions'!$B$3)*'Assumptions &amp; Instructions'!$C$3+MAX(MIN(M21,'Assumptions &amp; Instructions'!$B$4)-'Assumptions &amp; Instructions'!$B$3,0)*'Assumptions &amp; Instructions'!$C$4+MAX(M21-'Assumptions &amp; Instructions'!$B$4,0)*'Assumptions &amp; Instructions'!$C$5)</f>
        <v/>
      </c>
      <c r="O21" s="9">
        <f>IF(A21="","",N21*L21)</f>
        <v/>
      </c>
      <c r="P21" s="9">
        <f>IF(A21="","",N21+O21)</f>
        <v/>
      </c>
      <c r="Q21" s="10">
        <f>IF(A21="","",IF(I21=0,0,IFERROR(P21/I21,0)))</f>
        <v/>
      </c>
      <c r="R21" s="11">
        <f>IF(A21="","",F21+30)</f>
        <v/>
      </c>
      <c r="S21" s="3" t="n"/>
    </row>
    <row r="22" ht="28" customHeight="1">
      <c r="A22" s="2" t="n"/>
      <c r="B22" s="2" t="n"/>
      <c r="C22" s="2" t="n"/>
      <c r="D22" s="3" t="n"/>
      <c r="E22" s="2" t="n"/>
      <c r="F22" s="4" t="n"/>
      <c r="G22" s="5" t="n"/>
      <c r="H22" s="5" t="n"/>
      <c r="I22" s="6">
        <f>IF(A22="","",MAX(G22,H22))</f>
        <v/>
      </c>
      <c r="J22" s="2" t="n"/>
      <c r="K22" s="2" t="n"/>
      <c r="L22" s="7">
        <f>IF(A22="","",IFERROR(VLOOKUP(C22,'Assumptions &amp; Instructions'!$A$12:$B$21,2,FALSE),0))</f>
        <v/>
      </c>
      <c r="M22" s="6">
        <f>IF(A22="","",IF(J22="Yes",0,I22))</f>
        <v/>
      </c>
      <c r="N22" s="6">
        <f>IF(A22="","",MIN(M22,'Assumptions &amp; Instructions'!$B$3)*'Assumptions &amp; Instructions'!$C$3+MAX(MIN(M22,'Assumptions &amp; Instructions'!$B$4)-'Assumptions &amp; Instructions'!$B$3,0)*'Assumptions &amp; Instructions'!$C$4+MAX(M22-'Assumptions &amp; Instructions'!$B$4,0)*'Assumptions &amp; Instructions'!$C$5)</f>
        <v/>
      </c>
      <c r="O22" s="6">
        <f>IF(A22="","",N22*L22)</f>
        <v/>
      </c>
      <c r="P22" s="6">
        <f>IF(A22="","",N22+O22)</f>
        <v/>
      </c>
      <c r="Q22" s="7">
        <f>IF(A22="","",IF(I22=0,0,IFERROR(P22/I22,0)))</f>
        <v/>
      </c>
      <c r="R22" s="8">
        <f>IF(A22="","",F22+30)</f>
        <v/>
      </c>
      <c r="S22" s="3" t="n"/>
    </row>
    <row r="23" ht="28" customHeight="1">
      <c r="A23" s="2" t="n"/>
      <c r="B23" s="2" t="n"/>
      <c r="C23" s="2" t="n"/>
      <c r="D23" s="3" t="n"/>
      <c r="E23" s="2" t="n"/>
      <c r="F23" s="4" t="n"/>
      <c r="G23" s="5" t="n"/>
      <c r="H23" s="5" t="n"/>
      <c r="I23" s="9">
        <f>IF(A23="","",MAX(G23,H23))</f>
        <v/>
      </c>
      <c r="J23" s="2" t="n"/>
      <c r="K23" s="2" t="n"/>
      <c r="L23" s="10">
        <f>IF(A23="","",IFERROR(VLOOKUP(C23,'Assumptions &amp; Instructions'!$A$12:$B$21,2,FALSE),0))</f>
        <v/>
      </c>
      <c r="M23" s="9">
        <f>IF(A23="","",IF(J23="Yes",0,I23))</f>
        <v/>
      </c>
      <c r="N23" s="9">
        <f>IF(A23="","",MIN(M23,'Assumptions &amp; Instructions'!$B$3)*'Assumptions &amp; Instructions'!$C$3+MAX(MIN(M23,'Assumptions &amp; Instructions'!$B$4)-'Assumptions &amp; Instructions'!$B$3,0)*'Assumptions &amp; Instructions'!$C$4+MAX(M23-'Assumptions &amp; Instructions'!$B$4,0)*'Assumptions &amp; Instructions'!$C$5)</f>
        <v/>
      </c>
      <c r="O23" s="9">
        <f>IF(A23="","",N23*L23)</f>
        <v/>
      </c>
      <c r="P23" s="9">
        <f>IF(A23="","",N23+O23)</f>
        <v/>
      </c>
      <c r="Q23" s="10">
        <f>IF(A23="","",IF(I23=0,0,IFERROR(P23/I23,0)))</f>
        <v/>
      </c>
      <c r="R23" s="11">
        <f>IF(A23="","",F23+30)</f>
        <v/>
      </c>
      <c r="S23" s="3" t="n"/>
    </row>
    <row r="24" ht="28" customHeight="1">
      <c r="A24" s="2" t="n"/>
      <c r="B24" s="2" t="n"/>
      <c r="C24" s="2" t="n"/>
      <c r="D24" s="3" t="n"/>
      <c r="E24" s="2" t="n"/>
      <c r="F24" s="4" t="n"/>
      <c r="G24" s="5" t="n"/>
      <c r="H24" s="5" t="n"/>
      <c r="I24" s="6">
        <f>IF(A24="","",MAX(G24,H24))</f>
        <v/>
      </c>
      <c r="J24" s="2" t="n"/>
      <c r="K24" s="2" t="n"/>
      <c r="L24" s="7">
        <f>IF(A24="","",IFERROR(VLOOKUP(C24,'Assumptions &amp; Instructions'!$A$12:$B$21,2,FALSE),0))</f>
        <v/>
      </c>
      <c r="M24" s="6">
        <f>IF(A24="","",IF(J24="Yes",0,I24))</f>
        <v/>
      </c>
      <c r="N24" s="6">
        <f>IF(A24="","",MIN(M24,'Assumptions &amp; Instructions'!$B$3)*'Assumptions &amp; Instructions'!$C$3+MAX(MIN(M24,'Assumptions &amp; Instructions'!$B$4)-'Assumptions &amp; Instructions'!$B$3,0)*'Assumptions &amp; Instructions'!$C$4+MAX(M24-'Assumptions &amp; Instructions'!$B$4,0)*'Assumptions &amp; Instructions'!$C$5)</f>
        <v/>
      </c>
      <c r="O24" s="6">
        <f>IF(A24="","",N24*L24)</f>
        <v/>
      </c>
      <c r="P24" s="6">
        <f>IF(A24="","",N24+O24)</f>
        <v/>
      </c>
      <c r="Q24" s="7">
        <f>IF(A24="","",IF(I24=0,0,IFERROR(P24/I24,0)))</f>
        <v/>
      </c>
      <c r="R24" s="8">
        <f>IF(A24="","",F24+30)</f>
        <v/>
      </c>
      <c r="S24" s="3" t="n"/>
    </row>
    <row r="25" ht="28" customHeight="1">
      <c r="A25" s="2" t="n"/>
      <c r="B25" s="2" t="n"/>
      <c r="C25" s="2" t="n"/>
      <c r="D25" s="3" t="n"/>
      <c r="E25" s="2" t="n"/>
      <c r="F25" s="4" t="n"/>
      <c r="G25" s="5" t="n"/>
      <c r="H25" s="5" t="n"/>
      <c r="I25" s="9">
        <f>IF(A25="","",MAX(G25,H25))</f>
        <v/>
      </c>
      <c r="J25" s="2" t="n"/>
      <c r="K25" s="2" t="n"/>
      <c r="L25" s="10">
        <f>IF(A25="","",IFERROR(VLOOKUP(C25,'Assumptions &amp; Instructions'!$A$12:$B$21,2,FALSE),0))</f>
        <v/>
      </c>
      <c r="M25" s="9">
        <f>IF(A25="","",IF(J25="Yes",0,I25))</f>
        <v/>
      </c>
      <c r="N25" s="9">
        <f>IF(A25="","",MIN(M25,'Assumptions &amp; Instructions'!$B$3)*'Assumptions &amp; Instructions'!$C$3+MAX(MIN(M25,'Assumptions &amp; Instructions'!$B$4)-'Assumptions &amp; Instructions'!$B$3,0)*'Assumptions &amp; Instructions'!$C$4+MAX(M25-'Assumptions &amp; Instructions'!$B$4,0)*'Assumptions &amp; Instructions'!$C$5)</f>
        <v/>
      </c>
      <c r="O25" s="9">
        <f>IF(A25="","",N25*L25)</f>
        <v/>
      </c>
      <c r="P25" s="9">
        <f>IF(A25="","",N25+O25)</f>
        <v/>
      </c>
      <c r="Q25" s="10">
        <f>IF(A25="","",IF(I25=0,0,IFERROR(P25/I25,0)))</f>
        <v/>
      </c>
      <c r="R25" s="11">
        <f>IF(A25="","",F25+30)</f>
        <v/>
      </c>
      <c r="S25" s="3" t="n"/>
    </row>
    <row r="26" ht="28" customHeight="1">
      <c r="A26" s="2" t="n"/>
      <c r="B26" s="2" t="n"/>
      <c r="C26" s="2" t="n"/>
      <c r="D26" s="3" t="n"/>
      <c r="E26" s="2" t="n"/>
      <c r="F26" s="4" t="n"/>
      <c r="G26" s="5" t="n"/>
      <c r="H26" s="5" t="n"/>
      <c r="I26" s="6">
        <f>IF(A26="","",MAX(G26,H26))</f>
        <v/>
      </c>
      <c r="J26" s="2" t="n"/>
      <c r="K26" s="2" t="n"/>
      <c r="L26" s="7">
        <f>IF(A26="","",IFERROR(VLOOKUP(C26,'Assumptions &amp; Instructions'!$A$12:$B$21,2,FALSE),0))</f>
        <v/>
      </c>
      <c r="M26" s="6">
        <f>IF(A26="","",IF(J26="Yes",0,I26))</f>
        <v/>
      </c>
      <c r="N26" s="6">
        <f>IF(A26="","",MIN(M26,'Assumptions &amp; Instructions'!$B$3)*'Assumptions &amp; Instructions'!$C$3+MAX(MIN(M26,'Assumptions &amp; Instructions'!$B$4)-'Assumptions &amp; Instructions'!$B$3,0)*'Assumptions &amp; Instructions'!$C$4+MAX(M26-'Assumptions &amp; Instructions'!$B$4,0)*'Assumptions &amp; Instructions'!$C$5)</f>
        <v/>
      </c>
      <c r="O26" s="6">
        <f>IF(A26="","",N26*L26)</f>
        <v/>
      </c>
      <c r="P26" s="6">
        <f>IF(A26="","",N26+O26)</f>
        <v/>
      </c>
      <c r="Q26" s="7">
        <f>IF(A26="","",IF(I26=0,0,IFERROR(P26/I26,0)))</f>
        <v/>
      </c>
      <c r="R26" s="8">
        <f>IF(A26="","",F26+30)</f>
        <v/>
      </c>
      <c r="S26" s="3" t="n"/>
    </row>
    <row r="27" ht="28" customHeight="1">
      <c r="A27" s="2" t="n"/>
      <c r="B27" s="2" t="n"/>
      <c r="C27" s="2" t="n"/>
      <c r="D27" s="3" t="n"/>
      <c r="E27" s="2" t="n"/>
      <c r="F27" s="4" t="n"/>
      <c r="G27" s="5" t="n"/>
      <c r="H27" s="5" t="n"/>
      <c r="I27" s="9">
        <f>IF(A27="","",MAX(G27,H27))</f>
        <v/>
      </c>
      <c r="J27" s="2" t="n"/>
      <c r="K27" s="2" t="n"/>
      <c r="L27" s="10">
        <f>IF(A27="","",IFERROR(VLOOKUP(C27,'Assumptions &amp; Instructions'!$A$12:$B$21,2,FALSE),0))</f>
        <v/>
      </c>
      <c r="M27" s="9">
        <f>IF(A27="","",IF(J27="Yes",0,I27))</f>
        <v/>
      </c>
      <c r="N27" s="9">
        <f>IF(A27="","",MIN(M27,'Assumptions &amp; Instructions'!$B$3)*'Assumptions &amp; Instructions'!$C$3+MAX(MIN(M27,'Assumptions &amp; Instructions'!$B$4)-'Assumptions &amp; Instructions'!$B$3,0)*'Assumptions &amp; Instructions'!$C$4+MAX(M27-'Assumptions &amp; Instructions'!$B$4,0)*'Assumptions &amp; Instructions'!$C$5)</f>
        <v/>
      </c>
      <c r="O27" s="9">
        <f>IF(A27="","",N27*L27)</f>
        <v/>
      </c>
      <c r="P27" s="9">
        <f>IF(A27="","",N27+O27)</f>
        <v/>
      </c>
      <c r="Q27" s="10">
        <f>IF(A27="","",IF(I27=0,0,IFERROR(P27/I27,0)))</f>
        <v/>
      </c>
      <c r="R27" s="11">
        <f>IF(A27="","",F27+30)</f>
        <v/>
      </c>
      <c r="S27" s="3" t="n"/>
    </row>
    <row r="28" ht="28" customHeight="1">
      <c r="A28" s="2" t="n"/>
      <c r="B28" s="2" t="n"/>
      <c r="C28" s="2" t="n"/>
      <c r="D28" s="3" t="n"/>
      <c r="E28" s="2" t="n"/>
      <c r="F28" s="4" t="n"/>
      <c r="G28" s="5" t="n"/>
      <c r="H28" s="5" t="n"/>
      <c r="I28" s="6">
        <f>IF(A28="","",MAX(G28,H28))</f>
        <v/>
      </c>
      <c r="J28" s="2" t="n"/>
      <c r="K28" s="2" t="n"/>
      <c r="L28" s="7">
        <f>IF(A28="","",IFERROR(VLOOKUP(C28,'Assumptions &amp; Instructions'!$A$12:$B$21,2,FALSE),0))</f>
        <v/>
      </c>
      <c r="M28" s="6">
        <f>IF(A28="","",IF(J28="Yes",0,I28))</f>
        <v/>
      </c>
      <c r="N28" s="6">
        <f>IF(A28="","",MIN(M28,'Assumptions &amp; Instructions'!$B$3)*'Assumptions &amp; Instructions'!$C$3+MAX(MIN(M28,'Assumptions &amp; Instructions'!$B$4)-'Assumptions &amp; Instructions'!$B$3,0)*'Assumptions &amp; Instructions'!$C$4+MAX(M28-'Assumptions &amp; Instructions'!$B$4,0)*'Assumptions &amp; Instructions'!$C$5)</f>
        <v/>
      </c>
      <c r="O28" s="6">
        <f>IF(A28="","",N28*L28)</f>
        <v/>
      </c>
      <c r="P28" s="6">
        <f>IF(A28="","",N28+O28)</f>
        <v/>
      </c>
      <c r="Q28" s="7">
        <f>IF(A28="","",IF(I28=0,0,IFERROR(P28/I28,0)))</f>
        <v/>
      </c>
      <c r="R28" s="8">
        <f>IF(A28="","",F28+30)</f>
        <v/>
      </c>
      <c r="S28" s="3" t="n"/>
    </row>
    <row r="29" ht="28" customHeight="1">
      <c r="A29" s="2" t="n"/>
      <c r="B29" s="2" t="n"/>
      <c r="C29" s="2" t="n"/>
      <c r="D29" s="3" t="n"/>
      <c r="E29" s="2" t="n"/>
      <c r="F29" s="4" t="n"/>
      <c r="G29" s="5" t="n"/>
      <c r="H29" s="5" t="n"/>
      <c r="I29" s="9">
        <f>IF(A29="","",MAX(G29,H29))</f>
        <v/>
      </c>
      <c r="J29" s="2" t="n"/>
      <c r="K29" s="2" t="n"/>
      <c r="L29" s="10">
        <f>IF(A29="","",IFERROR(VLOOKUP(C29,'Assumptions &amp; Instructions'!$A$12:$B$21,2,FALSE),0))</f>
        <v/>
      </c>
      <c r="M29" s="9">
        <f>IF(A29="","",IF(J29="Yes",0,I29))</f>
        <v/>
      </c>
      <c r="N29" s="9">
        <f>IF(A29="","",MIN(M29,'Assumptions &amp; Instructions'!$B$3)*'Assumptions &amp; Instructions'!$C$3+MAX(MIN(M29,'Assumptions &amp; Instructions'!$B$4)-'Assumptions &amp; Instructions'!$B$3,0)*'Assumptions &amp; Instructions'!$C$4+MAX(M29-'Assumptions &amp; Instructions'!$B$4,0)*'Assumptions &amp; Instructions'!$C$5)</f>
        <v/>
      </c>
      <c r="O29" s="9">
        <f>IF(A29="","",N29*L29)</f>
        <v/>
      </c>
      <c r="P29" s="9">
        <f>IF(A29="","",N29+O29)</f>
        <v/>
      </c>
      <c r="Q29" s="10">
        <f>IF(A29="","",IF(I29=0,0,IFERROR(P29/I29,0)))</f>
        <v/>
      </c>
      <c r="R29" s="11">
        <f>IF(A29="","",F29+30)</f>
        <v/>
      </c>
      <c r="S29" s="3" t="n"/>
    </row>
    <row r="30" ht="28" customHeight="1">
      <c r="A30" s="2" t="n"/>
      <c r="B30" s="2" t="n"/>
      <c r="C30" s="2" t="n"/>
      <c r="D30" s="3" t="n"/>
      <c r="E30" s="2" t="n"/>
      <c r="F30" s="4" t="n"/>
      <c r="G30" s="5" t="n"/>
      <c r="H30" s="5" t="n"/>
      <c r="I30" s="6">
        <f>IF(A30="","",MAX(G30,H30))</f>
        <v/>
      </c>
      <c r="J30" s="2" t="n"/>
      <c r="K30" s="2" t="n"/>
      <c r="L30" s="7">
        <f>IF(A30="","",IFERROR(VLOOKUP(C30,'Assumptions &amp; Instructions'!$A$12:$B$21,2,FALSE),0))</f>
        <v/>
      </c>
      <c r="M30" s="6">
        <f>IF(A30="","",IF(J30="Yes",0,I30))</f>
        <v/>
      </c>
      <c r="N30" s="6">
        <f>IF(A30="","",MIN(M30,'Assumptions &amp; Instructions'!$B$3)*'Assumptions &amp; Instructions'!$C$3+MAX(MIN(M30,'Assumptions &amp; Instructions'!$B$4)-'Assumptions &amp; Instructions'!$B$3,0)*'Assumptions &amp; Instructions'!$C$4+MAX(M30-'Assumptions &amp; Instructions'!$B$4,0)*'Assumptions &amp; Instructions'!$C$5)</f>
        <v/>
      </c>
      <c r="O30" s="6">
        <f>IF(A30="","",N30*L30)</f>
        <v/>
      </c>
      <c r="P30" s="6">
        <f>IF(A30="","",N30+O30)</f>
        <v/>
      </c>
      <c r="Q30" s="7">
        <f>IF(A30="","",IF(I30=0,0,IFERROR(P30/I30,0)))</f>
        <v/>
      </c>
      <c r="R30" s="8">
        <f>IF(A30="","",F30+30)</f>
        <v/>
      </c>
      <c r="S30" s="3" t="n"/>
    </row>
    <row r="31" ht="28" customHeight="1">
      <c r="A31" s="2" t="n"/>
      <c r="B31" s="2" t="n"/>
      <c r="C31" s="2" t="n"/>
      <c r="D31" s="3" t="n"/>
      <c r="E31" s="2" t="n"/>
      <c r="F31" s="4" t="n"/>
      <c r="G31" s="5" t="n"/>
      <c r="H31" s="5" t="n"/>
      <c r="I31" s="9">
        <f>IF(A31="","",MAX(G31,H31))</f>
        <v/>
      </c>
      <c r="J31" s="2" t="n"/>
      <c r="K31" s="2" t="n"/>
      <c r="L31" s="10">
        <f>IF(A31="","",IFERROR(VLOOKUP(C31,'Assumptions &amp; Instructions'!$A$12:$B$21,2,FALSE),0))</f>
        <v/>
      </c>
      <c r="M31" s="9">
        <f>IF(A31="","",IF(J31="Yes",0,I31))</f>
        <v/>
      </c>
      <c r="N31" s="9">
        <f>IF(A31="","",MIN(M31,'Assumptions &amp; Instructions'!$B$3)*'Assumptions &amp; Instructions'!$C$3+MAX(MIN(M31,'Assumptions &amp; Instructions'!$B$4)-'Assumptions &amp; Instructions'!$B$3,0)*'Assumptions &amp; Instructions'!$C$4+MAX(M31-'Assumptions &amp; Instructions'!$B$4,0)*'Assumptions &amp; Instructions'!$C$5)</f>
        <v/>
      </c>
      <c r="O31" s="9">
        <f>IF(A31="","",N31*L31)</f>
        <v/>
      </c>
      <c r="P31" s="9">
        <f>IF(A31="","",N31+O31)</f>
        <v/>
      </c>
      <c r="Q31" s="10">
        <f>IF(A31="","",IF(I31=0,0,IFERROR(P31/I31,0)))</f>
        <v/>
      </c>
      <c r="R31" s="11">
        <f>IF(A31="","",F31+30)</f>
        <v/>
      </c>
      <c r="S31" s="3" t="n"/>
    </row>
    <row r="32" ht="28" customHeight="1">
      <c r="A32" s="2" t="n"/>
      <c r="B32" s="2" t="n"/>
      <c r="C32" s="2" t="n"/>
      <c r="D32" s="3" t="n"/>
      <c r="E32" s="2" t="n"/>
      <c r="F32" s="4" t="n"/>
      <c r="G32" s="5" t="n"/>
      <c r="H32" s="5" t="n"/>
      <c r="I32" s="6">
        <f>IF(A32="","",MAX(G32,H32))</f>
        <v/>
      </c>
      <c r="J32" s="2" t="n"/>
      <c r="K32" s="2" t="n"/>
      <c r="L32" s="7">
        <f>IF(A32="","",IFERROR(VLOOKUP(C32,'Assumptions &amp; Instructions'!$A$12:$B$21,2,FALSE),0))</f>
        <v/>
      </c>
      <c r="M32" s="6">
        <f>IF(A32="","",IF(J32="Yes",0,I32))</f>
        <v/>
      </c>
      <c r="N32" s="6">
        <f>IF(A32="","",MIN(M32,'Assumptions &amp; Instructions'!$B$3)*'Assumptions &amp; Instructions'!$C$3+MAX(MIN(M32,'Assumptions &amp; Instructions'!$B$4)-'Assumptions &amp; Instructions'!$B$3,0)*'Assumptions &amp; Instructions'!$C$4+MAX(M32-'Assumptions &amp; Instructions'!$B$4,0)*'Assumptions &amp; Instructions'!$C$5)</f>
        <v/>
      </c>
      <c r="O32" s="6">
        <f>IF(A32="","",N32*L32)</f>
        <v/>
      </c>
      <c r="P32" s="6">
        <f>IF(A32="","",N32+O32)</f>
        <v/>
      </c>
      <c r="Q32" s="7">
        <f>IF(A32="","",IF(I32=0,0,IFERROR(P32/I32,0)))</f>
        <v/>
      </c>
      <c r="R32" s="8">
        <f>IF(A32="","",F32+30)</f>
        <v/>
      </c>
      <c r="S32" s="3" t="n"/>
    </row>
    <row r="33" ht="28" customHeight="1">
      <c r="A33" s="2" t="n"/>
      <c r="B33" s="2" t="n"/>
      <c r="C33" s="2" t="n"/>
      <c r="D33" s="3" t="n"/>
      <c r="E33" s="2" t="n"/>
      <c r="F33" s="4" t="n"/>
      <c r="G33" s="5" t="n"/>
      <c r="H33" s="5" t="n"/>
      <c r="I33" s="9">
        <f>IF(A33="","",MAX(G33,H33))</f>
        <v/>
      </c>
      <c r="J33" s="2" t="n"/>
      <c r="K33" s="2" t="n"/>
      <c r="L33" s="10">
        <f>IF(A33="","",IFERROR(VLOOKUP(C33,'Assumptions &amp; Instructions'!$A$12:$B$21,2,FALSE),0))</f>
        <v/>
      </c>
      <c r="M33" s="9">
        <f>IF(A33="","",IF(J33="Yes",0,I33))</f>
        <v/>
      </c>
      <c r="N33" s="9">
        <f>IF(A33="","",MIN(M33,'Assumptions &amp; Instructions'!$B$3)*'Assumptions &amp; Instructions'!$C$3+MAX(MIN(M33,'Assumptions &amp; Instructions'!$B$4)-'Assumptions &amp; Instructions'!$B$3,0)*'Assumptions &amp; Instructions'!$C$4+MAX(M33-'Assumptions &amp; Instructions'!$B$4,0)*'Assumptions &amp; Instructions'!$C$5)</f>
        <v/>
      </c>
      <c r="O33" s="9">
        <f>IF(A33="","",N33*L33)</f>
        <v/>
      </c>
      <c r="P33" s="9">
        <f>IF(A33="","",N33+O33)</f>
        <v/>
      </c>
      <c r="Q33" s="10">
        <f>IF(A33="","",IF(I33=0,0,IFERROR(P33/I33,0)))</f>
        <v/>
      </c>
      <c r="R33" s="11">
        <f>IF(A33="","",F33+30)</f>
        <v/>
      </c>
      <c r="S33" s="3" t="n"/>
    </row>
    <row r="34" ht="28" customHeight="1">
      <c r="A34" s="2" t="n"/>
      <c r="B34" s="2" t="n"/>
      <c r="C34" s="2" t="n"/>
      <c r="D34" s="3" t="n"/>
      <c r="E34" s="2" t="n"/>
      <c r="F34" s="4" t="n"/>
      <c r="G34" s="5" t="n"/>
      <c r="H34" s="5" t="n"/>
      <c r="I34" s="6">
        <f>IF(A34="","",MAX(G34,H34))</f>
        <v/>
      </c>
      <c r="J34" s="2" t="n"/>
      <c r="K34" s="2" t="n"/>
      <c r="L34" s="7">
        <f>IF(A34="","",IFERROR(VLOOKUP(C34,'Assumptions &amp; Instructions'!$A$12:$B$21,2,FALSE),0))</f>
        <v/>
      </c>
      <c r="M34" s="6">
        <f>IF(A34="","",IF(J34="Yes",0,I34))</f>
        <v/>
      </c>
      <c r="N34" s="6">
        <f>IF(A34="","",MIN(M34,'Assumptions &amp; Instructions'!$B$3)*'Assumptions &amp; Instructions'!$C$3+MAX(MIN(M34,'Assumptions &amp; Instructions'!$B$4)-'Assumptions &amp; Instructions'!$B$3,0)*'Assumptions &amp; Instructions'!$C$4+MAX(M34-'Assumptions &amp; Instructions'!$B$4,0)*'Assumptions &amp; Instructions'!$C$5)</f>
        <v/>
      </c>
      <c r="O34" s="6">
        <f>IF(A34="","",N34*L34)</f>
        <v/>
      </c>
      <c r="P34" s="6">
        <f>IF(A34="","",N34+O34)</f>
        <v/>
      </c>
      <c r="Q34" s="7">
        <f>IF(A34="","",IF(I34=0,0,IFERROR(P34/I34,0)))</f>
        <v/>
      </c>
      <c r="R34" s="8">
        <f>IF(A34="","",F34+30)</f>
        <v/>
      </c>
      <c r="S34" s="3" t="n"/>
    </row>
    <row r="35" ht="28" customHeight="1">
      <c r="A35" s="2" t="n"/>
      <c r="B35" s="2" t="n"/>
      <c r="C35" s="2" t="n"/>
      <c r="D35" s="3" t="n"/>
      <c r="E35" s="2" t="n"/>
      <c r="F35" s="4" t="n"/>
      <c r="G35" s="5" t="n"/>
      <c r="H35" s="5" t="n"/>
      <c r="I35" s="9">
        <f>IF(A35="","",MAX(G35,H35))</f>
        <v/>
      </c>
      <c r="J35" s="2" t="n"/>
      <c r="K35" s="2" t="n"/>
      <c r="L35" s="10">
        <f>IF(A35="","",IFERROR(VLOOKUP(C35,'Assumptions &amp; Instructions'!$A$12:$B$21,2,FALSE),0))</f>
        <v/>
      </c>
      <c r="M35" s="9">
        <f>IF(A35="","",IF(J35="Yes",0,I35))</f>
        <v/>
      </c>
      <c r="N35" s="9">
        <f>IF(A35="","",MIN(M35,'Assumptions &amp; Instructions'!$B$3)*'Assumptions &amp; Instructions'!$C$3+MAX(MIN(M35,'Assumptions &amp; Instructions'!$B$4)-'Assumptions &amp; Instructions'!$B$3,0)*'Assumptions &amp; Instructions'!$C$4+MAX(M35-'Assumptions &amp; Instructions'!$B$4,0)*'Assumptions &amp; Instructions'!$C$5)</f>
        <v/>
      </c>
      <c r="O35" s="9">
        <f>IF(A35="","",N35*L35)</f>
        <v/>
      </c>
      <c r="P35" s="9">
        <f>IF(A35="","",N35+O35)</f>
        <v/>
      </c>
      <c r="Q35" s="10">
        <f>IF(A35="","",IF(I35=0,0,IFERROR(P35/I35,0)))</f>
        <v/>
      </c>
      <c r="R35" s="11">
        <f>IF(A35="","",F35+30)</f>
        <v/>
      </c>
      <c r="S35" s="3" t="n"/>
    </row>
    <row r="36" ht="28" customHeight="1">
      <c r="A36" s="2" t="n"/>
      <c r="B36" s="2" t="n"/>
      <c r="C36" s="2" t="n"/>
      <c r="D36" s="3" t="n"/>
      <c r="E36" s="2" t="n"/>
      <c r="F36" s="4" t="n"/>
      <c r="G36" s="5" t="n"/>
      <c r="H36" s="5" t="n"/>
      <c r="I36" s="6">
        <f>IF(A36="","",MAX(G36,H36))</f>
        <v/>
      </c>
      <c r="J36" s="2" t="n"/>
      <c r="K36" s="2" t="n"/>
      <c r="L36" s="7">
        <f>IF(A36="","",IFERROR(VLOOKUP(C36,'Assumptions &amp; Instructions'!$A$12:$B$21,2,FALSE),0))</f>
        <v/>
      </c>
      <c r="M36" s="6">
        <f>IF(A36="","",IF(J36="Yes",0,I36))</f>
        <v/>
      </c>
      <c r="N36" s="6">
        <f>IF(A36="","",MIN(M36,'Assumptions &amp; Instructions'!$B$3)*'Assumptions &amp; Instructions'!$C$3+MAX(MIN(M36,'Assumptions &amp; Instructions'!$B$4)-'Assumptions &amp; Instructions'!$B$3,0)*'Assumptions &amp; Instructions'!$C$4+MAX(M36-'Assumptions &amp; Instructions'!$B$4,0)*'Assumptions &amp; Instructions'!$C$5)</f>
        <v/>
      </c>
      <c r="O36" s="6">
        <f>IF(A36="","",N36*L36)</f>
        <v/>
      </c>
      <c r="P36" s="6">
        <f>IF(A36="","",N36+O36)</f>
        <v/>
      </c>
      <c r="Q36" s="7">
        <f>IF(A36="","",IF(I36=0,0,IFERROR(P36/I36,0)))</f>
        <v/>
      </c>
      <c r="R36" s="8">
        <f>IF(A36="","",F36+30)</f>
        <v/>
      </c>
      <c r="S36" s="3" t="n"/>
    </row>
    <row r="37" ht="28" customHeight="1">
      <c r="A37" s="2" t="n"/>
      <c r="B37" s="2" t="n"/>
      <c r="C37" s="2" t="n"/>
      <c r="D37" s="3" t="n"/>
      <c r="E37" s="2" t="n"/>
      <c r="F37" s="4" t="n"/>
      <c r="G37" s="5" t="n"/>
      <c r="H37" s="5" t="n"/>
      <c r="I37" s="9">
        <f>IF(A37="","",MAX(G37,H37))</f>
        <v/>
      </c>
      <c r="J37" s="2" t="n"/>
      <c r="K37" s="2" t="n"/>
      <c r="L37" s="10">
        <f>IF(A37="","",IFERROR(VLOOKUP(C37,'Assumptions &amp; Instructions'!$A$12:$B$21,2,FALSE),0))</f>
        <v/>
      </c>
      <c r="M37" s="9">
        <f>IF(A37="","",IF(J37="Yes",0,I37))</f>
        <v/>
      </c>
      <c r="N37" s="9">
        <f>IF(A37="","",MIN(M37,'Assumptions &amp; Instructions'!$B$3)*'Assumptions &amp; Instructions'!$C$3+MAX(MIN(M37,'Assumptions &amp; Instructions'!$B$4)-'Assumptions &amp; Instructions'!$B$3,0)*'Assumptions &amp; Instructions'!$C$4+MAX(M37-'Assumptions &amp; Instructions'!$B$4,0)*'Assumptions &amp; Instructions'!$C$5)</f>
        <v/>
      </c>
      <c r="O37" s="9">
        <f>IF(A37="","",N37*L37)</f>
        <v/>
      </c>
      <c r="P37" s="9">
        <f>IF(A37="","",N37+O37)</f>
        <v/>
      </c>
      <c r="Q37" s="10">
        <f>IF(A37="","",IF(I37=0,0,IFERROR(P37/I37,0)))</f>
        <v/>
      </c>
      <c r="R37" s="11">
        <f>IF(A37="","",F37+30)</f>
        <v/>
      </c>
      <c r="S37" s="3" t="n"/>
    </row>
    <row r="38" ht="28" customHeight="1">
      <c r="A38" s="2" t="n"/>
      <c r="B38" s="2" t="n"/>
      <c r="C38" s="2" t="n"/>
      <c r="D38" s="3" t="n"/>
      <c r="E38" s="2" t="n"/>
      <c r="F38" s="4" t="n"/>
      <c r="G38" s="5" t="n"/>
      <c r="H38" s="5" t="n"/>
      <c r="I38" s="6">
        <f>IF(A38="","",MAX(G38,H38))</f>
        <v/>
      </c>
      <c r="J38" s="2" t="n"/>
      <c r="K38" s="2" t="n"/>
      <c r="L38" s="7">
        <f>IF(A38="","",IFERROR(VLOOKUP(C38,'Assumptions &amp; Instructions'!$A$12:$B$21,2,FALSE),0))</f>
        <v/>
      </c>
      <c r="M38" s="6">
        <f>IF(A38="","",IF(J38="Yes",0,I38))</f>
        <v/>
      </c>
      <c r="N38" s="6">
        <f>IF(A38="","",MIN(M38,'Assumptions &amp; Instructions'!$B$3)*'Assumptions &amp; Instructions'!$C$3+MAX(MIN(M38,'Assumptions &amp; Instructions'!$B$4)-'Assumptions &amp; Instructions'!$B$3,0)*'Assumptions &amp; Instructions'!$C$4+MAX(M38-'Assumptions &amp; Instructions'!$B$4,0)*'Assumptions &amp; Instructions'!$C$5)</f>
        <v/>
      </c>
      <c r="O38" s="6">
        <f>IF(A38="","",N38*L38)</f>
        <v/>
      </c>
      <c r="P38" s="6">
        <f>IF(A38="","",N38+O38)</f>
        <v/>
      </c>
      <c r="Q38" s="7">
        <f>IF(A38="","",IF(I38=0,0,IFERROR(P38/I38,0)))</f>
        <v/>
      </c>
      <c r="R38" s="8">
        <f>IF(A38="","",F38+30)</f>
        <v/>
      </c>
      <c r="S38" s="3" t="n"/>
    </row>
    <row r="39" ht="28" customHeight="1">
      <c r="A39" s="2" t="n"/>
      <c r="B39" s="2" t="n"/>
      <c r="C39" s="2" t="n"/>
      <c r="D39" s="3" t="n"/>
      <c r="E39" s="2" t="n"/>
      <c r="F39" s="4" t="n"/>
      <c r="G39" s="5" t="n"/>
      <c r="H39" s="5" t="n"/>
      <c r="I39" s="9">
        <f>IF(A39="","",MAX(G39,H39))</f>
        <v/>
      </c>
      <c r="J39" s="2" t="n"/>
      <c r="K39" s="2" t="n"/>
      <c r="L39" s="10">
        <f>IF(A39="","",IFERROR(VLOOKUP(C39,'Assumptions &amp; Instructions'!$A$12:$B$21,2,FALSE),0))</f>
        <v/>
      </c>
      <c r="M39" s="9">
        <f>IF(A39="","",IF(J39="Yes",0,I39))</f>
        <v/>
      </c>
      <c r="N39" s="9">
        <f>IF(A39="","",MIN(M39,'Assumptions &amp; Instructions'!$B$3)*'Assumptions &amp; Instructions'!$C$3+MAX(MIN(M39,'Assumptions &amp; Instructions'!$B$4)-'Assumptions &amp; Instructions'!$B$3,0)*'Assumptions &amp; Instructions'!$C$4+MAX(M39-'Assumptions &amp; Instructions'!$B$4,0)*'Assumptions &amp; Instructions'!$C$5)</f>
        <v/>
      </c>
      <c r="O39" s="9">
        <f>IF(A39="","",N39*L39)</f>
        <v/>
      </c>
      <c r="P39" s="9">
        <f>IF(A39="","",N39+O39)</f>
        <v/>
      </c>
      <c r="Q39" s="10">
        <f>IF(A39="","",IF(I39=0,0,IFERROR(P39/I39,0)))</f>
        <v/>
      </c>
      <c r="R39" s="11">
        <f>IF(A39="","",F39+30)</f>
        <v/>
      </c>
      <c r="S39" s="3" t="n"/>
    </row>
    <row r="40" ht="28" customHeight="1">
      <c r="A40" s="2" t="n"/>
      <c r="B40" s="2" t="n"/>
      <c r="C40" s="2" t="n"/>
      <c r="D40" s="3" t="n"/>
      <c r="E40" s="2" t="n"/>
      <c r="F40" s="4" t="n"/>
      <c r="G40" s="5" t="n"/>
      <c r="H40" s="5" t="n"/>
      <c r="I40" s="6">
        <f>IF(A40="","",MAX(G40,H40))</f>
        <v/>
      </c>
      <c r="J40" s="2" t="n"/>
      <c r="K40" s="2" t="n"/>
      <c r="L40" s="7">
        <f>IF(A40="","",IFERROR(VLOOKUP(C40,'Assumptions &amp; Instructions'!$A$12:$B$21,2,FALSE),0))</f>
        <v/>
      </c>
      <c r="M40" s="6">
        <f>IF(A40="","",IF(J40="Yes",0,I40))</f>
        <v/>
      </c>
      <c r="N40" s="6">
        <f>IF(A40="","",MIN(M40,'Assumptions &amp; Instructions'!$B$3)*'Assumptions &amp; Instructions'!$C$3+MAX(MIN(M40,'Assumptions &amp; Instructions'!$B$4)-'Assumptions &amp; Instructions'!$B$3,0)*'Assumptions &amp; Instructions'!$C$4+MAX(M40-'Assumptions &amp; Instructions'!$B$4,0)*'Assumptions &amp; Instructions'!$C$5)</f>
        <v/>
      </c>
      <c r="O40" s="6">
        <f>IF(A40="","",N40*L40)</f>
        <v/>
      </c>
      <c r="P40" s="6">
        <f>IF(A40="","",N40+O40)</f>
        <v/>
      </c>
      <c r="Q40" s="7">
        <f>IF(A40="","",IF(I40=0,0,IFERROR(P40/I40,0)))</f>
        <v/>
      </c>
      <c r="R40" s="8">
        <f>IF(A40="","",F40+30)</f>
        <v/>
      </c>
      <c r="S40" s="3" t="n"/>
    </row>
    <row r="41" ht="28" customHeight="1">
      <c r="A41" s="2" t="n"/>
      <c r="B41" s="2" t="n"/>
      <c r="C41" s="2" t="n"/>
      <c r="D41" s="3" t="n"/>
      <c r="E41" s="2" t="n"/>
      <c r="F41" s="4" t="n"/>
      <c r="G41" s="5" t="n"/>
      <c r="H41" s="5" t="n"/>
      <c r="I41" s="9">
        <f>IF(A41="","",MAX(G41,H41))</f>
        <v/>
      </c>
      <c r="J41" s="2" t="n"/>
      <c r="K41" s="2" t="n"/>
      <c r="L41" s="10">
        <f>IF(A41="","",IFERROR(VLOOKUP(C41,'Assumptions &amp; Instructions'!$A$12:$B$21,2,FALSE),0))</f>
        <v/>
      </c>
      <c r="M41" s="9">
        <f>IF(A41="","",IF(J41="Yes",0,I41))</f>
        <v/>
      </c>
      <c r="N41" s="9">
        <f>IF(A41="","",MIN(M41,'Assumptions &amp; Instructions'!$B$3)*'Assumptions &amp; Instructions'!$C$3+MAX(MIN(M41,'Assumptions &amp; Instructions'!$B$4)-'Assumptions &amp; Instructions'!$B$3,0)*'Assumptions &amp; Instructions'!$C$4+MAX(M41-'Assumptions &amp; Instructions'!$B$4,0)*'Assumptions &amp; Instructions'!$C$5)</f>
        <v/>
      </c>
      <c r="O41" s="9">
        <f>IF(A41="","",N41*L41)</f>
        <v/>
      </c>
      <c r="P41" s="9">
        <f>IF(A41="","",N41+O41)</f>
        <v/>
      </c>
      <c r="Q41" s="10">
        <f>IF(A41="","",IF(I41=0,0,IFERROR(P41/I41,0)))</f>
        <v/>
      </c>
      <c r="R41" s="11">
        <f>IF(A41="","",F41+30)</f>
        <v/>
      </c>
      <c r="S41" s="3" t="n"/>
    </row>
    <row r="42" ht="28" customHeight="1">
      <c r="A42" s="2" t="n"/>
      <c r="B42" s="2" t="n"/>
      <c r="C42" s="2" t="n"/>
      <c r="D42" s="3" t="n"/>
      <c r="E42" s="2" t="n"/>
      <c r="F42" s="4" t="n"/>
      <c r="G42" s="5" t="n"/>
      <c r="H42" s="5" t="n"/>
      <c r="I42" s="6">
        <f>IF(A42="","",MAX(G42,H42))</f>
        <v/>
      </c>
      <c r="J42" s="2" t="n"/>
      <c r="K42" s="2" t="n"/>
      <c r="L42" s="7">
        <f>IF(A42="","",IFERROR(VLOOKUP(C42,'Assumptions &amp; Instructions'!$A$12:$B$21,2,FALSE),0))</f>
        <v/>
      </c>
      <c r="M42" s="6">
        <f>IF(A42="","",IF(J42="Yes",0,I42))</f>
        <v/>
      </c>
      <c r="N42" s="6">
        <f>IF(A42="","",MIN(M42,'Assumptions &amp; Instructions'!$B$3)*'Assumptions &amp; Instructions'!$C$3+MAX(MIN(M42,'Assumptions &amp; Instructions'!$B$4)-'Assumptions &amp; Instructions'!$B$3,0)*'Assumptions &amp; Instructions'!$C$4+MAX(M42-'Assumptions &amp; Instructions'!$B$4,0)*'Assumptions &amp; Instructions'!$C$5)</f>
        <v/>
      </c>
      <c r="O42" s="6">
        <f>IF(A42="","",N42*L42)</f>
        <v/>
      </c>
      <c r="P42" s="6">
        <f>IF(A42="","",N42+O42)</f>
        <v/>
      </c>
      <c r="Q42" s="7">
        <f>IF(A42="","",IF(I42=0,0,IFERROR(P42/I42,0)))</f>
        <v/>
      </c>
      <c r="R42" s="8">
        <f>IF(A42="","",F42+30)</f>
        <v/>
      </c>
      <c r="S42" s="3" t="n"/>
    </row>
    <row r="43" ht="28" customHeight="1">
      <c r="A43" s="2" t="n"/>
      <c r="B43" s="2" t="n"/>
      <c r="C43" s="2" t="n"/>
      <c r="D43" s="3" t="n"/>
      <c r="E43" s="2" t="n"/>
      <c r="F43" s="4" t="n"/>
      <c r="G43" s="5" t="n"/>
      <c r="H43" s="5" t="n"/>
      <c r="I43" s="9">
        <f>IF(A43="","",MAX(G43,H43))</f>
        <v/>
      </c>
      <c r="J43" s="2" t="n"/>
      <c r="K43" s="2" t="n"/>
      <c r="L43" s="10">
        <f>IF(A43="","",IFERROR(VLOOKUP(C43,'Assumptions &amp; Instructions'!$A$12:$B$21,2,FALSE),0))</f>
        <v/>
      </c>
      <c r="M43" s="9">
        <f>IF(A43="","",IF(J43="Yes",0,I43))</f>
        <v/>
      </c>
      <c r="N43" s="9">
        <f>IF(A43="","",MIN(M43,'Assumptions &amp; Instructions'!$B$3)*'Assumptions &amp; Instructions'!$C$3+MAX(MIN(M43,'Assumptions &amp; Instructions'!$B$4)-'Assumptions &amp; Instructions'!$B$3,0)*'Assumptions &amp; Instructions'!$C$4+MAX(M43-'Assumptions &amp; Instructions'!$B$4,0)*'Assumptions &amp; Instructions'!$C$5)</f>
        <v/>
      </c>
      <c r="O43" s="9">
        <f>IF(A43="","",N43*L43)</f>
        <v/>
      </c>
      <c r="P43" s="9">
        <f>IF(A43="","",N43+O43)</f>
        <v/>
      </c>
      <c r="Q43" s="10">
        <f>IF(A43="","",IF(I43=0,0,IFERROR(P43/I43,0)))</f>
        <v/>
      </c>
      <c r="R43" s="11">
        <f>IF(A43="","",F43+30)</f>
        <v/>
      </c>
      <c r="S43" s="3" t="n"/>
    </row>
    <row r="44" ht="28" customHeight="1">
      <c r="A44" s="2" t="n"/>
      <c r="B44" s="2" t="n"/>
      <c r="C44" s="2" t="n"/>
      <c r="D44" s="3" t="n"/>
      <c r="E44" s="2" t="n"/>
      <c r="F44" s="4" t="n"/>
      <c r="G44" s="5" t="n"/>
      <c r="H44" s="5" t="n"/>
      <c r="I44" s="6">
        <f>IF(A44="","",MAX(G44,H44))</f>
        <v/>
      </c>
      <c r="J44" s="2" t="n"/>
      <c r="K44" s="2" t="n"/>
      <c r="L44" s="7">
        <f>IF(A44="","",IFERROR(VLOOKUP(C44,'Assumptions &amp; Instructions'!$A$12:$B$21,2,FALSE),0))</f>
        <v/>
      </c>
      <c r="M44" s="6">
        <f>IF(A44="","",IF(J44="Yes",0,I44))</f>
        <v/>
      </c>
      <c r="N44" s="6">
        <f>IF(A44="","",MIN(M44,'Assumptions &amp; Instructions'!$B$3)*'Assumptions &amp; Instructions'!$C$3+MAX(MIN(M44,'Assumptions &amp; Instructions'!$B$4)-'Assumptions &amp; Instructions'!$B$3,0)*'Assumptions &amp; Instructions'!$C$4+MAX(M44-'Assumptions &amp; Instructions'!$B$4,0)*'Assumptions &amp; Instructions'!$C$5)</f>
        <v/>
      </c>
      <c r="O44" s="6">
        <f>IF(A44="","",N44*L44)</f>
        <v/>
      </c>
      <c r="P44" s="6">
        <f>IF(A44="","",N44+O44)</f>
        <v/>
      </c>
      <c r="Q44" s="7">
        <f>IF(A44="","",IF(I44=0,0,IFERROR(P44/I44,0)))</f>
        <v/>
      </c>
      <c r="R44" s="8">
        <f>IF(A44="","",F44+30)</f>
        <v/>
      </c>
      <c r="S44" s="3" t="n"/>
    </row>
    <row r="45" ht="28" customHeight="1">
      <c r="A45" s="2" t="n"/>
      <c r="B45" s="2" t="n"/>
      <c r="C45" s="2" t="n"/>
      <c r="D45" s="3" t="n"/>
      <c r="E45" s="2" t="n"/>
      <c r="F45" s="4" t="n"/>
      <c r="G45" s="5" t="n"/>
      <c r="H45" s="5" t="n"/>
      <c r="I45" s="9">
        <f>IF(A45="","",MAX(G45,H45))</f>
        <v/>
      </c>
      <c r="J45" s="2" t="n"/>
      <c r="K45" s="2" t="n"/>
      <c r="L45" s="10">
        <f>IF(A45="","",IFERROR(VLOOKUP(C45,'Assumptions &amp; Instructions'!$A$12:$B$21,2,FALSE),0))</f>
        <v/>
      </c>
      <c r="M45" s="9">
        <f>IF(A45="","",IF(J45="Yes",0,I45))</f>
        <v/>
      </c>
      <c r="N45" s="9">
        <f>IF(A45="","",MIN(M45,'Assumptions &amp; Instructions'!$B$3)*'Assumptions &amp; Instructions'!$C$3+MAX(MIN(M45,'Assumptions &amp; Instructions'!$B$4)-'Assumptions &amp; Instructions'!$B$3,0)*'Assumptions &amp; Instructions'!$C$4+MAX(M45-'Assumptions &amp; Instructions'!$B$4,0)*'Assumptions &amp; Instructions'!$C$5)</f>
        <v/>
      </c>
      <c r="O45" s="9">
        <f>IF(A45="","",N45*L45)</f>
        <v/>
      </c>
      <c r="P45" s="9">
        <f>IF(A45="","",N45+O45)</f>
        <v/>
      </c>
      <c r="Q45" s="10">
        <f>IF(A45="","",IF(I45=0,0,IFERROR(P45/I45,0)))</f>
        <v/>
      </c>
      <c r="R45" s="11">
        <f>IF(A45="","",F45+30)</f>
        <v/>
      </c>
      <c r="S45" s="3" t="n"/>
    </row>
    <row r="46" ht="28" customHeight="1">
      <c r="A46" s="2" t="n"/>
      <c r="B46" s="2" t="n"/>
      <c r="C46" s="2" t="n"/>
      <c r="D46" s="3" t="n"/>
      <c r="E46" s="2" t="n"/>
      <c r="F46" s="4" t="n"/>
      <c r="G46" s="5" t="n"/>
      <c r="H46" s="5" t="n"/>
      <c r="I46" s="6">
        <f>IF(A46="","",MAX(G46,H46))</f>
        <v/>
      </c>
      <c r="J46" s="2" t="n"/>
      <c r="K46" s="2" t="n"/>
      <c r="L46" s="7">
        <f>IF(A46="","",IFERROR(VLOOKUP(C46,'Assumptions &amp; Instructions'!$A$12:$B$21,2,FALSE),0))</f>
        <v/>
      </c>
      <c r="M46" s="6">
        <f>IF(A46="","",IF(J46="Yes",0,I46))</f>
        <v/>
      </c>
      <c r="N46" s="6">
        <f>IF(A46="","",MIN(M46,'Assumptions &amp; Instructions'!$B$3)*'Assumptions &amp; Instructions'!$C$3+MAX(MIN(M46,'Assumptions &amp; Instructions'!$B$4)-'Assumptions &amp; Instructions'!$B$3,0)*'Assumptions &amp; Instructions'!$C$4+MAX(M46-'Assumptions &amp; Instructions'!$B$4,0)*'Assumptions &amp; Instructions'!$C$5)</f>
        <v/>
      </c>
      <c r="O46" s="6">
        <f>IF(A46="","",N46*L46)</f>
        <v/>
      </c>
      <c r="P46" s="6">
        <f>IF(A46="","",N46+O46)</f>
        <v/>
      </c>
      <c r="Q46" s="7">
        <f>IF(A46="","",IF(I46=0,0,IFERROR(P46/I46,0)))</f>
        <v/>
      </c>
      <c r="R46" s="8">
        <f>IF(A46="","",F46+30)</f>
        <v/>
      </c>
      <c r="S46" s="3" t="n"/>
    </row>
    <row r="47" ht="28" customHeight="1">
      <c r="A47" s="2" t="n"/>
      <c r="B47" s="2" t="n"/>
      <c r="C47" s="2" t="n"/>
      <c r="D47" s="3" t="n"/>
      <c r="E47" s="2" t="n"/>
      <c r="F47" s="4" t="n"/>
      <c r="G47" s="5" t="n"/>
      <c r="H47" s="5" t="n"/>
      <c r="I47" s="9">
        <f>IF(A47="","",MAX(G47,H47))</f>
        <v/>
      </c>
      <c r="J47" s="2" t="n"/>
      <c r="K47" s="2" t="n"/>
      <c r="L47" s="10">
        <f>IF(A47="","",IFERROR(VLOOKUP(C47,'Assumptions &amp; Instructions'!$A$12:$B$21,2,FALSE),0))</f>
        <v/>
      </c>
      <c r="M47" s="9">
        <f>IF(A47="","",IF(J47="Yes",0,I47))</f>
        <v/>
      </c>
      <c r="N47" s="9">
        <f>IF(A47="","",MIN(M47,'Assumptions &amp; Instructions'!$B$3)*'Assumptions &amp; Instructions'!$C$3+MAX(MIN(M47,'Assumptions &amp; Instructions'!$B$4)-'Assumptions &amp; Instructions'!$B$3,0)*'Assumptions &amp; Instructions'!$C$4+MAX(M47-'Assumptions &amp; Instructions'!$B$4,0)*'Assumptions &amp; Instructions'!$C$5)</f>
        <v/>
      </c>
      <c r="O47" s="9">
        <f>IF(A47="","",N47*L47)</f>
        <v/>
      </c>
      <c r="P47" s="9">
        <f>IF(A47="","",N47+O47)</f>
        <v/>
      </c>
      <c r="Q47" s="10">
        <f>IF(A47="","",IF(I47=0,0,IFERROR(P47/I47,0)))</f>
        <v/>
      </c>
      <c r="R47" s="11">
        <f>IF(A47="","",F47+30)</f>
        <v/>
      </c>
      <c r="S47" s="3" t="n"/>
    </row>
    <row r="48" ht="28" customHeight="1">
      <c r="A48" s="2" t="n"/>
      <c r="B48" s="2" t="n"/>
      <c r="C48" s="2" t="n"/>
      <c r="D48" s="3" t="n"/>
      <c r="E48" s="2" t="n"/>
      <c r="F48" s="4" t="n"/>
      <c r="G48" s="5" t="n"/>
      <c r="H48" s="5" t="n"/>
      <c r="I48" s="6">
        <f>IF(A48="","",MAX(G48,H48))</f>
        <v/>
      </c>
      <c r="J48" s="2" t="n"/>
      <c r="K48" s="2" t="n"/>
      <c r="L48" s="7">
        <f>IF(A48="","",IFERROR(VLOOKUP(C48,'Assumptions &amp; Instructions'!$A$12:$B$21,2,FALSE),0))</f>
        <v/>
      </c>
      <c r="M48" s="6">
        <f>IF(A48="","",IF(J48="Yes",0,I48))</f>
        <v/>
      </c>
      <c r="N48" s="6">
        <f>IF(A48="","",MIN(M48,'Assumptions &amp; Instructions'!$B$3)*'Assumptions &amp; Instructions'!$C$3+MAX(MIN(M48,'Assumptions &amp; Instructions'!$B$4)-'Assumptions &amp; Instructions'!$B$3,0)*'Assumptions &amp; Instructions'!$C$4+MAX(M48-'Assumptions &amp; Instructions'!$B$4,0)*'Assumptions &amp; Instructions'!$C$5)</f>
        <v/>
      </c>
      <c r="O48" s="6">
        <f>IF(A48="","",N48*L48)</f>
        <v/>
      </c>
      <c r="P48" s="6">
        <f>IF(A48="","",N48+O48)</f>
        <v/>
      </c>
      <c r="Q48" s="7">
        <f>IF(A48="","",IF(I48=0,0,IFERROR(P48/I48,0)))</f>
        <v/>
      </c>
      <c r="R48" s="8">
        <f>IF(A48="","",F48+30)</f>
        <v/>
      </c>
      <c r="S48" s="3" t="n"/>
    </row>
    <row r="49" ht="28" customHeight="1">
      <c r="A49" s="2" t="n"/>
      <c r="B49" s="2" t="n"/>
      <c r="C49" s="2" t="n"/>
      <c r="D49" s="3" t="n"/>
      <c r="E49" s="2" t="n"/>
      <c r="F49" s="4" t="n"/>
      <c r="G49" s="5" t="n"/>
      <c r="H49" s="5" t="n"/>
      <c r="I49" s="9">
        <f>IF(A49="","",MAX(G49,H49))</f>
        <v/>
      </c>
      <c r="J49" s="2" t="n"/>
      <c r="K49" s="2" t="n"/>
      <c r="L49" s="10">
        <f>IF(A49="","",IFERROR(VLOOKUP(C49,'Assumptions &amp; Instructions'!$A$12:$B$21,2,FALSE),0))</f>
        <v/>
      </c>
      <c r="M49" s="9">
        <f>IF(A49="","",IF(J49="Yes",0,I49))</f>
        <v/>
      </c>
      <c r="N49" s="9">
        <f>IF(A49="","",MIN(M49,'Assumptions &amp; Instructions'!$B$3)*'Assumptions &amp; Instructions'!$C$3+MAX(MIN(M49,'Assumptions &amp; Instructions'!$B$4)-'Assumptions &amp; Instructions'!$B$3,0)*'Assumptions &amp; Instructions'!$C$4+MAX(M49-'Assumptions &amp; Instructions'!$B$4,0)*'Assumptions &amp; Instructions'!$C$5)</f>
        <v/>
      </c>
      <c r="O49" s="9">
        <f>IF(A49="","",N49*L49)</f>
        <v/>
      </c>
      <c r="P49" s="9">
        <f>IF(A49="","",N49+O49)</f>
        <v/>
      </c>
      <c r="Q49" s="10">
        <f>IF(A49="","",IF(I49=0,0,IFERROR(P49/I49,0)))</f>
        <v/>
      </c>
      <c r="R49" s="11">
        <f>IF(A49="","",F49+30)</f>
        <v/>
      </c>
      <c r="S49" s="3" t="n"/>
    </row>
    <row r="50" ht="28" customHeight="1">
      <c r="A50" s="2" t="n"/>
      <c r="B50" s="2" t="n"/>
      <c r="C50" s="2" t="n"/>
      <c r="D50" s="3" t="n"/>
      <c r="E50" s="2" t="n"/>
      <c r="F50" s="4" t="n"/>
      <c r="G50" s="5" t="n"/>
      <c r="H50" s="5" t="n"/>
      <c r="I50" s="6">
        <f>IF(A50="","",MAX(G50,H50))</f>
        <v/>
      </c>
      <c r="J50" s="2" t="n"/>
      <c r="K50" s="2" t="n"/>
      <c r="L50" s="7">
        <f>IF(A50="","",IFERROR(VLOOKUP(C50,'Assumptions &amp; Instructions'!$A$12:$B$21,2,FALSE),0))</f>
        <v/>
      </c>
      <c r="M50" s="6">
        <f>IF(A50="","",IF(J50="Yes",0,I50))</f>
        <v/>
      </c>
      <c r="N50" s="6">
        <f>IF(A50="","",MIN(M50,'Assumptions &amp; Instructions'!$B$3)*'Assumptions &amp; Instructions'!$C$3+MAX(MIN(M50,'Assumptions &amp; Instructions'!$B$4)-'Assumptions &amp; Instructions'!$B$3,0)*'Assumptions &amp; Instructions'!$C$4+MAX(M50-'Assumptions &amp; Instructions'!$B$4,0)*'Assumptions &amp; Instructions'!$C$5)</f>
        <v/>
      </c>
      <c r="O50" s="6">
        <f>IF(A50="","",N50*L50)</f>
        <v/>
      </c>
      <c r="P50" s="6">
        <f>IF(A50="","",N50+O50)</f>
        <v/>
      </c>
      <c r="Q50" s="7">
        <f>IF(A50="","",IF(I50=0,0,IFERROR(P50/I50,0)))</f>
        <v/>
      </c>
      <c r="R50" s="8">
        <f>IF(A50="","",F50+30)</f>
        <v/>
      </c>
      <c r="S50" s="3" t="n"/>
    </row>
    <row r="51" ht="28" customHeight="1">
      <c r="A51" s="2" t="n"/>
      <c r="B51" s="2" t="n"/>
      <c r="C51" s="2" t="n"/>
      <c r="D51" s="3" t="n"/>
      <c r="E51" s="2" t="n"/>
      <c r="F51" s="4" t="n"/>
      <c r="G51" s="5" t="n"/>
      <c r="H51" s="5" t="n"/>
      <c r="I51" s="9">
        <f>IF(A51="","",MAX(G51,H51))</f>
        <v/>
      </c>
      <c r="J51" s="2" t="n"/>
      <c r="K51" s="2" t="n"/>
      <c r="L51" s="10">
        <f>IF(A51="","",IFERROR(VLOOKUP(C51,'Assumptions &amp; Instructions'!$A$12:$B$21,2,FALSE),0))</f>
        <v/>
      </c>
      <c r="M51" s="9">
        <f>IF(A51="","",IF(J51="Yes",0,I51))</f>
        <v/>
      </c>
      <c r="N51" s="9">
        <f>IF(A51="","",MIN(M51,'Assumptions &amp; Instructions'!$B$3)*'Assumptions &amp; Instructions'!$C$3+MAX(MIN(M51,'Assumptions &amp; Instructions'!$B$4)-'Assumptions &amp; Instructions'!$B$3,0)*'Assumptions &amp; Instructions'!$C$4+MAX(M51-'Assumptions &amp; Instructions'!$B$4,0)*'Assumptions &amp; Instructions'!$C$5)</f>
        <v/>
      </c>
      <c r="O51" s="9">
        <f>IF(A51="","",N51*L51)</f>
        <v/>
      </c>
      <c r="P51" s="9">
        <f>IF(A51="","",N51+O51)</f>
        <v/>
      </c>
      <c r="Q51" s="10">
        <f>IF(A51="","",IF(I51=0,0,IFERROR(P51/I51,0)))</f>
        <v/>
      </c>
      <c r="R51" s="11">
        <f>IF(A51="","",F51+30)</f>
        <v/>
      </c>
      <c r="S51" s="3" t="n"/>
    </row>
    <row r="52" ht="28" customHeight="1">
      <c r="A52" s="2" t="n"/>
      <c r="B52" s="2" t="n"/>
      <c r="C52" s="2" t="n"/>
      <c r="D52" s="3" t="n"/>
      <c r="E52" s="2" t="n"/>
      <c r="F52" s="4" t="n"/>
      <c r="G52" s="5" t="n"/>
      <c r="H52" s="5" t="n"/>
      <c r="I52" s="6">
        <f>IF(A52="","",MAX(G52,H52))</f>
        <v/>
      </c>
      <c r="J52" s="2" t="n"/>
      <c r="K52" s="2" t="n"/>
      <c r="L52" s="7">
        <f>IF(A52="","",IFERROR(VLOOKUP(C52,'Assumptions &amp; Instructions'!$A$12:$B$21,2,FALSE),0))</f>
        <v/>
      </c>
      <c r="M52" s="6">
        <f>IF(A52="","",IF(J52="Yes",0,I52))</f>
        <v/>
      </c>
      <c r="N52" s="6">
        <f>IF(A52="","",MIN(M52,'Assumptions &amp; Instructions'!$B$3)*'Assumptions &amp; Instructions'!$C$3+MAX(MIN(M52,'Assumptions &amp; Instructions'!$B$4)-'Assumptions &amp; Instructions'!$B$3,0)*'Assumptions &amp; Instructions'!$C$4+MAX(M52-'Assumptions &amp; Instructions'!$B$4,0)*'Assumptions &amp; Instructions'!$C$5)</f>
        <v/>
      </c>
      <c r="O52" s="6">
        <f>IF(A52="","",N52*L52)</f>
        <v/>
      </c>
      <c r="P52" s="6">
        <f>IF(A52="","",N52+O52)</f>
        <v/>
      </c>
      <c r="Q52" s="7">
        <f>IF(A52="","",IF(I52=0,0,IFERROR(P52/I52,0)))</f>
        <v/>
      </c>
      <c r="R52" s="8">
        <f>IF(A52="","",F52+30)</f>
        <v/>
      </c>
      <c r="S52" s="3" t="n"/>
    </row>
    <row r="53" ht="28" customHeight="1">
      <c r="A53" s="2" t="n"/>
      <c r="B53" s="2" t="n"/>
      <c r="C53" s="2" t="n"/>
      <c r="D53" s="3" t="n"/>
      <c r="E53" s="2" t="n"/>
      <c r="F53" s="4" t="n"/>
      <c r="G53" s="5" t="n"/>
      <c r="H53" s="5" t="n"/>
      <c r="I53" s="9">
        <f>IF(A53="","",MAX(G53,H53))</f>
        <v/>
      </c>
      <c r="J53" s="2" t="n"/>
      <c r="K53" s="2" t="n"/>
      <c r="L53" s="10">
        <f>IF(A53="","",IFERROR(VLOOKUP(C53,'Assumptions &amp; Instructions'!$A$12:$B$21,2,FALSE),0))</f>
        <v/>
      </c>
      <c r="M53" s="9">
        <f>IF(A53="","",IF(J53="Yes",0,I53))</f>
        <v/>
      </c>
      <c r="N53" s="9">
        <f>IF(A53="","",MIN(M53,'Assumptions &amp; Instructions'!$B$3)*'Assumptions &amp; Instructions'!$C$3+MAX(MIN(M53,'Assumptions &amp; Instructions'!$B$4)-'Assumptions &amp; Instructions'!$B$3,0)*'Assumptions &amp; Instructions'!$C$4+MAX(M53-'Assumptions &amp; Instructions'!$B$4,0)*'Assumptions &amp; Instructions'!$C$5)</f>
        <v/>
      </c>
      <c r="O53" s="9">
        <f>IF(A53="","",N53*L53)</f>
        <v/>
      </c>
      <c r="P53" s="9">
        <f>IF(A53="","",N53+O53)</f>
        <v/>
      </c>
      <c r="Q53" s="10">
        <f>IF(A53="","",IF(I53=0,0,IFERROR(P53/I53,0)))</f>
        <v/>
      </c>
      <c r="R53" s="11">
        <f>IF(A53="","",F53+30)</f>
        <v/>
      </c>
      <c r="S53" s="3" t="n"/>
    </row>
    <row r="54" ht="28" customHeight="1">
      <c r="A54" s="2" t="n"/>
      <c r="B54" s="2" t="n"/>
      <c r="C54" s="2" t="n"/>
      <c r="D54" s="3" t="n"/>
      <c r="E54" s="2" t="n"/>
      <c r="F54" s="4" t="n"/>
      <c r="G54" s="5" t="n"/>
      <c r="H54" s="5" t="n"/>
      <c r="I54" s="6">
        <f>IF(A54="","",MAX(G54,H54))</f>
        <v/>
      </c>
      <c r="J54" s="2" t="n"/>
      <c r="K54" s="2" t="n"/>
      <c r="L54" s="7">
        <f>IF(A54="","",IFERROR(VLOOKUP(C54,'Assumptions &amp; Instructions'!$A$12:$B$21,2,FALSE),0))</f>
        <v/>
      </c>
      <c r="M54" s="6">
        <f>IF(A54="","",IF(J54="Yes",0,I54))</f>
        <v/>
      </c>
      <c r="N54" s="6">
        <f>IF(A54="","",MIN(M54,'Assumptions &amp; Instructions'!$B$3)*'Assumptions &amp; Instructions'!$C$3+MAX(MIN(M54,'Assumptions &amp; Instructions'!$B$4)-'Assumptions &amp; Instructions'!$B$3,0)*'Assumptions &amp; Instructions'!$C$4+MAX(M54-'Assumptions &amp; Instructions'!$B$4,0)*'Assumptions &amp; Instructions'!$C$5)</f>
        <v/>
      </c>
      <c r="O54" s="6">
        <f>IF(A54="","",N54*L54)</f>
        <v/>
      </c>
      <c r="P54" s="6">
        <f>IF(A54="","",N54+O54)</f>
        <v/>
      </c>
      <c r="Q54" s="7">
        <f>IF(A54="","",IF(I54=0,0,IFERROR(P54/I54,0)))</f>
        <v/>
      </c>
      <c r="R54" s="8">
        <f>IF(A54="","",F54+30)</f>
        <v/>
      </c>
      <c r="S54" s="3" t="n"/>
    </row>
    <row r="55" ht="28" customHeight="1">
      <c r="A55" s="2" t="n"/>
      <c r="B55" s="2" t="n"/>
      <c r="C55" s="2" t="n"/>
      <c r="D55" s="3" t="n"/>
      <c r="E55" s="2" t="n"/>
      <c r="F55" s="4" t="n"/>
      <c r="G55" s="5" t="n"/>
      <c r="H55" s="5" t="n"/>
      <c r="I55" s="9">
        <f>IF(A55="","",MAX(G55,H55))</f>
        <v/>
      </c>
      <c r="J55" s="2" t="n"/>
      <c r="K55" s="2" t="n"/>
      <c r="L55" s="10">
        <f>IF(A55="","",IFERROR(VLOOKUP(C55,'Assumptions &amp; Instructions'!$A$12:$B$21,2,FALSE),0))</f>
        <v/>
      </c>
      <c r="M55" s="9">
        <f>IF(A55="","",IF(J55="Yes",0,I55))</f>
        <v/>
      </c>
      <c r="N55" s="9">
        <f>IF(A55="","",MIN(M55,'Assumptions &amp; Instructions'!$B$3)*'Assumptions &amp; Instructions'!$C$3+MAX(MIN(M55,'Assumptions &amp; Instructions'!$B$4)-'Assumptions &amp; Instructions'!$B$3,0)*'Assumptions &amp; Instructions'!$C$4+MAX(M55-'Assumptions &amp; Instructions'!$B$4,0)*'Assumptions &amp; Instructions'!$C$5)</f>
        <v/>
      </c>
      <c r="O55" s="9">
        <f>IF(A55="","",N55*L55)</f>
        <v/>
      </c>
      <c r="P55" s="9">
        <f>IF(A55="","",N55+O55)</f>
        <v/>
      </c>
      <c r="Q55" s="10">
        <f>IF(A55="","",IF(I55=0,0,IFERROR(P55/I55,0)))</f>
        <v/>
      </c>
      <c r="R55" s="11">
        <f>IF(A55="","",F55+30)</f>
        <v/>
      </c>
      <c r="S55" s="3" t="n"/>
    </row>
    <row r="56" ht="28" customHeight="1">
      <c r="A56" s="2" t="n"/>
      <c r="B56" s="2" t="n"/>
      <c r="C56" s="2" t="n"/>
      <c r="D56" s="3" t="n"/>
      <c r="E56" s="2" t="n"/>
      <c r="F56" s="4" t="n"/>
      <c r="G56" s="5" t="n"/>
      <c r="H56" s="5" t="n"/>
      <c r="I56" s="6">
        <f>IF(A56="","",MAX(G56,H56))</f>
        <v/>
      </c>
      <c r="J56" s="2" t="n"/>
      <c r="K56" s="2" t="n"/>
      <c r="L56" s="7">
        <f>IF(A56="","",IFERROR(VLOOKUP(C56,'Assumptions &amp; Instructions'!$A$12:$B$21,2,FALSE),0))</f>
        <v/>
      </c>
      <c r="M56" s="6">
        <f>IF(A56="","",IF(J56="Yes",0,I56))</f>
        <v/>
      </c>
      <c r="N56" s="6">
        <f>IF(A56="","",MIN(M56,'Assumptions &amp; Instructions'!$B$3)*'Assumptions &amp; Instructions'!$C$3+MAX(MIN(M56,'Assumptions &amp; Instructions'!$B$4)-'Assumptions &amp; Instructions'!$B$3,0)*'Assumptions &amp; Instructions'!$C$4+MAX(M56-'Assumptions &amp; Instructions'!$B$4,0)*'Assumptions &amp; Instructions'!$C$5)</f>
        <v/>
      </c>
      <c r="O56" s="6">
        <f>IF(A56="","",N56*L56)</f>
        <v/>
      </c>
      <c r="P56" s="6">
        <f>IF(A56="","",N56+O56)</f>
        <v/>
      </c>
      <c r="Q56" s="7">
        <f>IF(A56="","",IF(I56=0,0,IFERROR(P56/I56,0)))</f>
        <v/>
      </c>
      <c r="R56" s="8">
        <f>IF(A56="","",F56+30)</f>
        <v/>
      </c>
      <c r="S56" s="3" t="n"/>
    </row>
    <row r="57" ht="28" customHeight="1">
      <c r="A57" s="2" t="n"/>
      <c r="B57" s="2" t="n"/>
      <c r="C57" s="2" t="n"/>
      <c r="D57" s="3" t="n"/>
      <c r="E57" s="2" t="n"/>
      <c r="F57" s="4" t="n"/>
      <c r="G57" s="5" t="n"/>
      <c r="H57" s="5" t="n"/>
      <c r="I57" s="9">
        <f>IF(A57="","",MAX(G57,H57))</f>
        <v/>
      </c>
      <c r="J57" s="2" t="n"/>
      <c r="K57" s="2" t="n"/>
      <c r="L57" s="10">
        <f>IF(A57="","",IFERROR(VLOOKUP(C57,'Assumptions &amp; Instructions'!$A$12:$B$21,2,FALSE),0))</f>
        <v/>
      </c>
      <c r="M57" s="9">
        <f>IF(A57="","",IF(J57="Yes",0,I57))</f>
        <v/>
      </c>
      <c r="N57" s="9">
        <f>IF(A57="","",MIN(M57,'Assumptions &amp; Instructions'!$B$3)*'Assumptions &amp; Instructions'!$C$3+MAX(MIN(M57,'Assumptions &amp; Instructions'!$B$4)-'Assumptions &amp; Instructions'!$B$3,0)*'Assumptions &amp; Instructions'!$C$4+MAX(M57-'Assumptions &amp; Instructions'!$B$4,0)*'Assumptions &amp; Instructions'!$C$5)</f>
        <v/>
      </c>
      <c r="O57" s="9">
        <f>IF(A57="","",N57*L57)</f>
        <v/>
      </c>
      <c r="P57" s="9">
        <f>IF(A57="","",N57+O57)</f>
        <v/>
      </c>
      <c r="Q57" s="10">
        <f>IF(A57="","",IF(I57=0,0,IFERROR(P57/I57,0)))</f>
        <v/>
      </c>
      <c r="R57" s="11">
        <f>IF(A57="","",F57+30)</f>
        <v/>
      </c>
      <c r="S57" s="3" t="n"/>
    </row>
    <row r="58" ht="28" customHeight="1">
      <c r="A58" s="2" t="n"/>
      <c r="B58" s="2" t="n"/>
      <c r="C58" s="2" t="n"/>
      <c r="D58" s="3" t="n"/>
      <c r="E58" s="2" t="n"/>
      <c r="F58" s="4" t="n"/>
      <c r="G58" s="5" t="n"/>
      <c r="H58" s="5" t="n"/>
      <c r="I58" s="6">
        <f>IF(A58="","",MAX(G58,H58))</f>
        <v/>
      </c>
      <c r="J58" s="2" t="n"/>
      <c r="K58" s="2" t="n"/>
      <c r="L58" s="7">
        <f>IF(A58="","",IFERROR(VLOOKUP(C58,'Assumptions &amp; Instructions'!$A$12:$B$21,2,FALSE),0))</f>
        <v/>
      </c>
      <c r="M58" s="6">
        <f>IF(A58="","",IF(J58="Yes",0,I58))</f>
        <v/>
      </c>
      <c r="N58" s="6">
        <f>IF(A58="","",MIN(M58,'Assumptions &amp; Instructions'!$B$3)*'Assumptions &amp; Instructions'!$C$3+MAX(MIN(M58,'Assumptions &amp; Instructions'!$B$4)-'Assumptions &amp; Instructions'!$B$3,0)*'Assumptions &amp; Instructions'!$C$4+MAX(M58-'Assumptions &amp; Instructions'!$B$4,0)*'Assumptions &amp; Instructions'!$C$5)</f>
        <v/>
      </c>
      <c r="O58" s="6">
        <f>IF(A58="","",N58*L58)</f>
        <v/>
      </c>
      <c r="P58" s="6">
        <f>IF(A58="","",N58+O58)</f>
        <v/>
      </c>
      <c r="Q58" s="7">
        <f>IF(A58="","",IF(I58=0,0,IFERROR(P58/I58,0)))</f>
        <v/>
      </c>
      <c r="R58" s="8">
        <f>IF(A58="","",F58+30)</f>
        <v/>
      </c>
      <c r="S58" s="3" t="n"/>
    </row>
    <row r="59" ht="28" customHeight="1">
      <c r="A59" s="2" t="n"/>
      <c r="B59" s="2" t="n"/>
      <c r="C59" s="2" t="n"/>
      <c r="D59" s="3" t="n"/>
      <c r="E59" s="2" t="n"/>
      <c r="F59" s="4" t="n"/>
      <c r="G59" s="5" t="n"/>
      <c r="H59" s="5" t="n"/>
      <c r="I59" s="9">
        <f>IF(A59="","",MAX(G59,H59))</f>
        <v/>
      </c>
      <c r="J59" s="2" t="n"/>
      <c r="K59" s="2" t="n"/>
      <c r="L59" s="10">
        <f>IF(A59="","",IFERROR(VLOOKUP(C59,'Assumptions &amp; Instructions'!$A$12:$B$21,2,FALSE),0))</f>
        <v/>
      </c>
      <c r="M59" s="9">
        <f>IF(A59="","",IF(J59="Yes",0,I59))</f>
        <v/>
      </c>
      <c r="N59" s="9">
        <f>IF(A59="","",MIN(M59,'Assumptions &amp; Instructions'!$B$3)*'Assumptions &amp; Instructions'!$C$3+MAX(MIN(M59,'Assumptions &amp; Instructions'!$B$4)-'Assumptions &amp; Instructions'!$B$3,0)*'Assumptions &amp; Instructions'!$C$4+MAX(M59-'Assumptions &amp; Instructions'!$B$4,0)*'Assumptions &amp; Instructions'!$C$5)</f>
        <v/>
      </c>
      <c r="O59" s="9">
        <f>IF(A59="","",N59*L59)</f>
        <v/>
      </c>
      <c r="P59" s="9">
        <f>IF(A59="","",N59+O59)</f>
        <v/>
      </c>
      <c r="Q59" s="10">
        <f>IF(A59="","",IF(I59=0,0,IFERROR(P59/I59,0)))</f>
        <v/>
      </c>
      <c r="R59" s="11">
        <f>IF(A59="","",F59+30)</f>
        <v/>
      </c>
      <c r="S59" s="3" t="n"/>
    </row>
    <row r="60" ht="28" customHeight="1">
      <c r="A60" s="2" t="n"/>
      <c r="B60" s="2" t="n"/>
      <c r="C60" s="2" t="n"/>
      <c r="D60" s="3" t="n"/>
      <c r="E60" s="2" t="n"/>
      <c r="F60" s="4" t="n"/>
      <c r="G60" s="5" t="n"/>
      <c r="H60" s="5" t="n"/>
      <c r="I60" s="6">
        <f>IF(A60="","",MAX(G60,H60))</f>
        <v/>
      </c>
      <c r="J60" s="2" t="n"/>
      <c r="K60" s="2" t="n"/>
      <c r="L60" s="7">
        <f>IF(A60="","",IFERROR(VLOOKUP(C60,'Assumptions &amp; Instructions'!$A$12:$B$21,2,FALSE),0))</f>
        <v/>
      </c>
      <c r="M60" s="6">
        <f>IF(A60="","",IF(J60="Yes",0,I60))</f>
        <v/>
      </c>
      <c r="N60" s="6">
        <f>IF(A60="","",MIN(M60,'Assumptions &amp; Instructions'!$B$3)*'Assumptions &amp; Instructions'!$C$3+MAX(MIN(M60,'Assumptions &amp; Instructions'!$B$4)-'Assumptions &amp; Instructions'!$B$3,0)*'Assumptions &amp; Instructions'!$C$4+MAX(M60-'Assumptions &amp; Instructions'!$B$4,0)*'Assumptions &amp; Instructions'!$C$5)</f>
        <v/>
      </c>
      <c r="O60" s="6">
        <f>IF(A60="","",N60*L60)</f>
        <v/>
      </c>
      <c r="P60" s="6">
        <f>IF(A60="","",N60+O60)</f>
        <v/>
      </c>
      <c r="Q60" s="7">
        <f>IF(A60="","",IF(I60=0,0,IFERROR(P60/I60,0)))</f>
        <v/>
      </c>
      <c r="R60" s="8">
        <f>IF(A60="","",F60+30)</f>
        <v/>
      </c>
      <c r="S60" s="3" t="n"/>
    </row>
    <row r="61" ht="28" customHeight="1">
      <c r="A61" s="2" t="n"/>
      <c r="B61" s="2" t="n"/>
      <c r="C61" s="2" t="n"/>
      <c r="D61" s="3" t="n"/>
      <c r="E61" s="2" t="n"/>
      <c r="F61" s="4" t="n"/>
      <c r="G61" s="5" t="n"/>
      <c r="H61" s="5" t="n"/>
      <c r="I61" s="9">
        <f>IF(A61="","",MAX(G61,H61))</f>
        <v/>
      </c>
      <c r="J61" s="2" t="n"/>
      <c r="K61" s="2" t="n"/>
      <c r="L61" s="10">
        <f>IF(A61="","",IFERROR(VLOOKUP(C61,'Assumptions &amp; Instructions'!$A$12:$B$21,2,FALSE),0))</f>
        <v/>
      </c>
      <c r="M61" s="9">
        <f>IF(A61="","",IF(J61="Yes",0,I61))</f>
        <v/>
      </c>
      <c r="N61" s="9">
        <f>IF(A61="","",MIN(M61,'Assumptions &amp; Instructions'!$B$3)*'Assumptions &amp; Instructions'!$C$3+MAX(MIN(M61,'Assumptions &amp; Instructions'!$B$4)-'Assumptions &amp; Instructions'!$B$3,0)*'Assumptions &amp; Instructions'!$C$4+MAX(M61-'Assumptions &amp; Instructions'!$B$4,0)*'Assumptions &amp; Instructions'!$C$5)</f>
        <v/>
      </c>
      <c r="O61" s="9">
        <f>IF(A61="","",N61*L61)</f>
        <v/>
      </c>
      <c r="P61" s="9">
        <f>IF(A61="","",N61+O61)</f>
        <v/>
      </c>
      <c r="Q61" s="10">
        <f>IF(A61="","",IF(I61=0,0,IFERROR(P61/I61,0)))</f>
        <v/>
      </c>
      <c r="R61" s="11">
        <f>IF(A61="","",F61+30)</f>
        <v/>
      </c>
      <c r="S61" s="3" t="n"/>
    </row>
    <row r="62" ht="28" customHeight="1">
      <c r="A62" s="2" t="n"/>
      <c r="B62" s="2" t="n"/>
      <c r="C62" s="2" t="n"/>
      <c r="D62" s="3" t="n"/>
      <c r="E62" s="2" t="n"/>
      <c r="F62" s="4" t="n"/>
      <c r="G62" s="5" t="n"/>
      <c r="H62" s="5" t="n"/>
      <c r="I62" s="6">
        <f>IF(A62="","",MAX(G62,H62))</f>
        <v/>
      </c>
      <c r="J62" s="2" t="n"/>
      <c r="K62" s="2" t="n"/>
      <c r="L62" s="7">
        <f>IF(A62="","",IFERROR(VLOOKUP(C62,'Assumptions &amp; Instructions'!$A$12:$B$21,2,FALSE),0))</f>
        <v/>
      </c>
      <c r="M62" s="6">
        <f>IF(A62="","",IF(J62="Yes",0,I62))</f>
        <v/>
      </c>
      <c r="N62" s="6">
        <f>IF(A62="","",MIN(M62,'Assumptions &amp; Instructions'!$B$3)*'Assumptions &amp; Instructions'!$C$3+MAX(MIN(M62,'Assumptions &amp; Instructions'!$B$4)-'Assumptions &amp; Instructions'!$B$3,0)*'Assumptions &amp; Instructions'!$C$4+MAX(M62-'Assumptions &amp; Instructions'!$B$4,0)*'Assumptions &amp; Instructions'!$C$5)</f>
        <v/>
      </c>
      <c r="O62" s="6">
        <f>IF(A62="","",N62*L62)</f>
        <v/>
      </c>
      <c r="P62" s="6">
        <f>IF(A62="","",N62+O62)</f>
        <v/>
      </c>
      <c r="Q62" s="7">
        <f>IF(A62="","",IF(I62=0,0,IFERROR(P62/I62,0)))</f>
        <v/>
      </c>
      <c r="R62" s="8">
        <f>IF(A62="","",F62+30)</f>
        <v/>
      </c>
      <c r="S62" s="3" t="n"/>
    </row>
    <row r="63" ht="28" customHeight="1">
      <c r="A63" s="2" t="n"/>
      <c r="B63" s="2" t="n"/>
      <c r="C63" s="2" t="n"/>
      <c r="D63" s="3" t="n"/>
      <c r="E63" s="2" t="n"/>
      <c r="F63" s="4" t="n"/>
      <c r="G63" s="5" t="n"/>
      <c r="H63" s="5" t="n"/>
      <c r="I63" s="9">
        <f>IF(A63="","",MAX(G63,H63))</f>
        <v/>
      </c>
      <c r="J63" s="2" t="n"/>
      <c r="K63" s="2" t="n"/>
      <c r="L63" s="10">
        <f>IF(A63="","",IFERROR(VLOOKUP(C63,'Assumptions &amp; Instructions'!$A$12:$B$21,2,FALSE),0))</f>
        <v/>
      </c>
      <c r="M63" s="9">
        <f>IF(A63="","",IF(J63="Yes",0,I63))</f>
        <v/>
      </c>
      <c r="N63" s="9">
        <f>IF(A63="","",MIN(M63,'Assumptions &amp; Instructions'!$B$3)*'Assumptions &amp; Instructions'!$C$3+MAX(MIN(M63,'Assumptions &amp; Instructions'!$B$4)-'Assumptions &amp; Instructions'!$B$3,0)*'Assumptions &amp; Instructions'!$C$4+MAX(M63-'Assumptions &amp; Instructions'!$B$4,0)*'Assumptions &amp; Instructions'!$C$5)</f>
        <v/>
      </c>
      <c r="O63" s="9">
        <f>IF(A63="","",N63*L63)</f>
        <v/>
      </c>
      <c r="P63" s="9">
        <f>IF(A63="","",N63+O63)</f>
        <v/>
      </c>
      <c r="Q63" s="10">
        <f>IF(A63="","",IF(I63=0,0,IFERROR(P63/I63,0)))</f>
        <v/>
      </c>
      <c r="R63" s="11">
        <f>IF(A63="","",F63+30)</f>
        <v/>
      </c>
      <c r="S63" s="3" t="n"/>
    </row>
    <row r="64" ht="28" customHeight="1">
      <c r="A64" s="2" t="n"/>
      <c r="B64" s="2" t="n"/>
      <c r="C64" s="2" t="n"/>
      <c r="D64" s="3" t="n"/>
      <c r="E64" s="2" t="n"/>
      <c r="F64" s="4" t="n"/>
      <c r="G64" s="5" t="n"/>
      <c r="H64" s="5" t="n"/>
      <c r="I64" s="6">
        <f>IF(A64="","",MAX(G64,H64))</f>
        <v/>
      </c>
      <c r="J64" s="2" t="n"/>
      <c r="K64" s="2" t="n"/>
      <c r="L64" s="7">
        <f>IF(A64="","",IFERROR(VLOOKUP(C64,'Assumptions &amp; Instructions'!$A$12:$B$21,2,FALSE),0))</f>
        <v/>
      </c>
      <c r="M64" s="6">
        <f>IF(A64="","",IF(J64="Yes",0,I64))</f>
        <v/>
      </c>
      <c r="N64" s="6">
        <f>IF(A64="","",MIN(M64,'Assumptions &amp; Instructions'!$B$3)*'Assumptions &amp; Instructions'!$C$3+MAX(MIN(M64,'Assumptions &amp; Instructions'!$B$4)-'Assumptions &amp; Instructions'!$B$3,0)*'Assumptions &amp; Instructions'!$C$4+MAX(M64-'Assumptions &amp; Instructions'!$B$4,0)*'Assumptions &amp; Instructions'!$C$5)</f>
        <v/>
      </c>
      <c r="O64" s="6">
        <f>IF(A64="","",N64*L64)</f>
        <v/>
      </c>
      <c r="P64" s="6">
        <f>IF(A64="","",N64+O64)</f>
        <v/>
      </c>
      <c r="Q64" s="7">
        <f>IF(A64="","",IF(I64=0,0,IFERROR(P64/I64,0)))</f>
        <v/>
      </c>
      <c r="R64" s="8">
        <f>IF(A64="","",F64+30)</f>
        <v/>
      </c>
      <c r="S64" s="3" t="n"/>
    </row>
    <row r="65" ht="28" customHeight="1">
      <c r="A65" s="2" t="n"/>
      <c r="B65" s="2" t="n"/>
      <c r="C65" s="2" t="n"/>
      <c r="D65" s="3" t="n"/>
      <c r="E65" s="2" t="n"/>
      <c r="F65" s="4" t="n"/>
      <c r="G65" s="5" t="n"/>
      <c r="H65" s="5" t="n"/>
      <c r="I65" s="9">
        <f>IF(A65="","",MAX(G65,H65))</f>
        <v/>
      </c>
      <c r="J65" s="2" t="n"/>
      <c r="K65" s="2" t="n"/>
      <c r="L65" s="10">
        <f>IF(A65="","",IFERROR(VLOOKUP(C65,'Assumptions &amp; Instructions'!$A$12:$B$21,2,FALSE),0))</f>
        <v/>
      </c>
      <c r="M65" s="9">
        <f>IF(A65="","",IF(J65="Yes",0,I65))</f>
        <v/>
      </c>
      <c r="N65" s="9">
        <f>IF(A65="","",MIN(M65,'Assumptions &amp; Instructions'!$B$3)*'Assumptions &amp; Instructions'!$C$3+MAX(MIN(M65,'Assumptions &amp; Instructions'!$B$4)-'Assumptions &amp; Instructions'!$B$3,0)*'Assumptions &amp; Instructions'!$C$4+MAX(M65-'Assumptions &amp; Instructions'!$B$4,0)*'Assumptions &amp; Instructions'!$C$5)</f>
        <v/>
      </c>
      <c r="O65" s="9">
        <f>IF(A65="","",N65*L65)</f>
        <v/>
      </c>
      <c r="P65" s="9">
        <f>IF(A65="","",N65+O65)</f>
        <v/>
      </c>
      <c r="Q65" s="10">
        <f>IF(A65="","",IF(I65=0,0,IFERROR(P65/I65,0)))</f>
        <v/>
      </c>
      <c r="R65" s="11">
        <f>IF(A65="","",F65+30)</f>
        <v/>
      </c>
      <c r="S65" s="3" t="n"/>
    </row>
    <row r="66" ht="28" customHeight="1">
      <c r="A66" s="2" t="n"/>
      <c r="B66" s="2" t="n"/>
      <c r="C66" s="2" t="n"/>
      <c r="D66" s="3" t="n"/>
      <c r="E66" s="2" t="n"/>
      <c r="F66" s="4" t="n"/>
      <c r="G66" s="5" t="n"/>
      <c r="H66" s="5" t="n"/>
      <c r="I66" s="6">
        <f>IF(A66="","",MAX(G66,H66))</f>
        <v/>
      </c>
      <c r="J66" s="2" t="n"/>
      <c r="K66" s="2" t="n"/>
      <c r="L66" s="7">
        <f>IF(A66="","",IFERROR(VLOOKUP(C66,'Assumptions &amp; Instructions'!$A$12:$B$21,2,FALSE),0))</f>
        <v/>
      </c>
      <c r="M66" s="6">
        <f>IF(A66="","",IF(J66="Yes",0,I66))</f>
        <v/>
      </c>
      <c r="N66" s="6">
        <f>IF(A66="","",MIN(M66,'Assumptions &amp; Instructions'!$B$3)*'Assumptions &amp; Instructions'!$C$3+MAX(MIN(M66,'Assumptions &amp; Instructions'!$B$4)-'Assumptions &amp; Instructions'!$B$3,0)*'Assumptions &amp; Instructions'!$C$4+MAX(M66-'Assumptions &amp; Instructions'!$B$4,0)*'Assumptions &amp; Instructions'!$C$5)</f>
        <v/>
      </c>
      <c r="O66" s="6">
        <f>IF(A66="","",N66*L66)</f>
        <v/>
      </c>
      <c r="P66" s="6">
        <f>IF(A66="","",N66+O66)</f>
        <v/>
      </c>
      <c r="Q66" s="7">
        <f>IF(A66="","",IF(I66=0,0,IFERROR(P66/I66,0)))</f>
        <v/>
      </c>
      <c r="R66" s="8">
        <f>IF(A66="","",F66+30)</f>
        <v/>
      </c>
      <c r="S66" s="3" t="n"/>
    </row>
    <row r="67" ht="28" customHeight="1">
      <c r="A67" s="2" t="n"/>
      <c r="B67" s="2" t="n"/>
      <c r="C67" s="2" t="n"/>
      <c r="D67" s="3" t="n"/>
      <c r="E67" s="2" t="n"/>
      <c r="F67" s="4" t="n"/>
      <c r="G67" s="5" t="n"/>
      <c r="H67" s="5" t="n"/>
      <c r="I67" s="9">
        <f>IF(A67="","",MAX(G67,H67))</f>
        <v/>
      </c>
      <c r="J67" s="2" t="n"/>
      <c r="K67" s="2" t="n"/>
      <c r="L67" s="10">
        <f>IF(A67="","",IFERROR(VLOOKUP(C67,'Assumptions &amp; Instructions'!$A$12:$B$21,2,FALSE),0))</f>
        <v/>
      </c>
      <c r="M67" s="9">
        <f>IF(A67="","",IF(J67="Yes",0,I67))</f>
        <v/>
      </c>
      <c r="N67" s="9">
        <f>IF(A67="","",MIN(M67,'Assumptions &amp; Instructions'!$B$3)*'Assumptions &amp; Instructions'!$C$3+MAX(MIN(M67,'Assumptions &amp; Instructions'!$B$4)-'Assumptions &amp; Instructions'!$B$3,0)*'Assumptions &amp; Instructions'!$C$4+MAX(M67-'Assumptions &amp; Instructions'!$B$4,0)*'Assumptions &amp; Instructions'!$C$5)</f>
        <v/>
      </c>
      <c r="O67" s="9">
        <f>IF(A67="","",N67*L67)</f>
        <v/>
      </c>
      <c r="P67" s="9">
        <f>IF(A67="","",N67+O67)</f>
        <v/>
      </c>
      <c r="Q67" s="10">
        <f>IF(A67="","",IF(I67=0,0,IFERROR(P67/I67,0)))</f>
        <v/>
      </c>
      <c r="R67" s="11">
        <f>IF(A67="","",F67+30)</f>
        <v/>
      </c>
      <c r="S67" s="3" t="n"/>
    </row>
    <row r="68" ht="28" customHeight="1">
      <c r="A68" s="2" t="n"/>
      <c r="B68" s="2" t="n"/>
      <c r="C68" s="2" t="n"/>
      <c r="D68" s="3" t="n"/>
      <c r="E68" s="2" t="n"/>
      <c r="F68" s="4" t="n"/>
      <c r="G68" s="5" t="n"/>
      <c r="H68" s="5" t="n"/>
      <c r="I68" s="6">
        <f>IF(A68="","",MAX(G68,H68))</f>
        <v/>
      </c>
      <c r="J68" s="2" t="n"/>
      <c r="K68" s="2" t="n"/>
      <c r="L68" s="7">
        <f>IF(A68="","",IFERROR(VLOOKUP(C68,'Assumptions &amp; Instructions'!$A$12:$B$21,2,FALSE),0))</f>
        <v/>
      </c>
      <c r="M68" s="6">
        <f>IF(A68="","",IF(J68="Yes",0,I68))</f>
        <v/>
      </c>
      <c r="N68" s="6">
        <f>IF(A68="","",MIN(M68,'Assumptions &amp; Instructions'!$B$3)*'Assumptions &amp; Instructions'!$C$3+MAX(MIN(M68,'Assumptions &amp; Instructions'!$B$4)-'Assumptions &amp; Instructions'!$B$3,0)*'Assumptions &amp; Instructions'!$C$4+MAX(M68-'Assumptions &amp; Instructions'!$B$4,0)*'Assumptions &amp; Instructions'!$C$5)</f>
        <v/>
      </c>
      <c r="O68" s="6">
        <f>IF(A68="","",N68*L68)</f>
        <v/>
      </c>
      <c r="P68" s="6">
        <f>IF(A68="","",N68+O68)</f>
        <v/>
      </c>
      <c r="Q68" s="7">
        <f>IF(A68="","",IF(I68=0,0,IFERROR(P68/I68,0)))</f>
        <v/>
      </c>
      <c r="R68" s="8">
        <f>IF(A68="","",F68+30)</f>
        <v/>
      </c>
      <c r="S68" s="3" t="n"/>
    </row>
    <row r="69" ht="28" customHeight="1">
      <c r="A69" s="2" t="n"/>
      <c r="B69" s="2" t="n"/>
      <c r="C69" s="2" t="n"/>
      <c r="D69" s="3" t="n"/>
      <c r="E69" s="2" t="n"/>
      <c r="F69" s="4" t="n"/>
      <c r="G69" s="5" t="n"/>
      <c r="H69" s="5" t="n"/>
      <c r="I69" s="9">
        <f>IF(A69="","",MAX(G69,H69))</f>
        <v/>
      </c>
      <c r="J69" s="2" t="n"/>
      <c r="K69" s="2" t="n"/>
      <c r="L69" s="10">
        <f>IF(A69="","",IFERROR(VLOOKUP(C69,'Assumptions &amp; Instructions'!$A$12:$B$21,2,FALSE),0))</f>
        <v/>
      </c>
      <c r="M69" s="9">
        <f>IF(A69="","",IF(J69="Yes",0,I69))</f>
        <v/>
      </c>
      <c r="N69" s="9">
        <f>IF(A69="","",MIN(M69,'Assumptions &amp; Instructions'!$B$3)*'Assumptions &amp; Instructions'!$C$3+MAX(MIN(M69,'Assumptions &amp; Instructions'!$B$4)-'Assumptions &amp; Instructions'!$B$3,0)*'Assumptions &amp; Instructions'!$C$4+MAX(M69-'Assumptions &amp; Instructions'!$B$4,0)*'Assumptions &amp; Instructions'!$C$5)</f>
        <v/>
      </c>
      <c r="O69" s="9">
        <f>IF(A69="","",N69*L69)</f>
        <v/>
      </c>
      <c r="P69" s="9">
        <f>IF(A69="","",N69+O69)</f>
        <v/>
      </c>
      <c r="Q69" s="10">
        <f>IF(A69="","",IF(I69=0,0,IFERROR(P69/I69,0)))</f>
        <v/>
      </c>
      <c r="R69" s="11">
        <f>IF(A69="","",F69+30)</f>
        <v/>
      </c>
      <c r="S69" s="3" t="n"/>
    </row>
    <row r="70" ht="28" customHeight="1">
      <c r="A70" s="2" t="n"/>
      <c r="B70" s="2" t="n"/>
      <c r="C70" s="2" t="n"/>
      <c r="D70" s="3" t="n"/>
      <c r="E70" s="2" t="n"/>
      <c r="F70" s="4" t="n"/>
      <c r="G70" s="5" t="n"/>
      <c r="H70" s="5" t="n"/>
      <c r="I70" s="6">
        <f>IF(A70="","",MAX(G70,H70))</f>
        <v/>
      </c>
      <c r="J70" s="2" t="n"/>
      <c r="K70" s="2" t="n"/>
      <c r="L70" s="7">
        <f>IF(A70="","",IFERROR(VLOOKUP(C70,'Assumptions &amp; Instructions'!$A$12:$B$21,2,FALSE),0))</f>
        <v/>
      </c>
      <c r="M70" s="6">
        <f>IF(A70="","",IF(J70="Yes",0,I70))</f>
        <v/>
      </c>
      <c r="N70" s="6">
        <f>IF(A70="","",MIN(M70,'Assumptions &amp; Instructions'!$B$3)*'Assumptions &amp; Instructions'!$C$3+MAX(MIN(M70,'Assumptions &amp; Instructions'!$B$4)-'Assumptions &amp; Instructions'!$B$3,0)*'Assumptions &amp; Instructions'!$C$4+MAX(M70-'Assumptions &amp; Instructions'!$B$4,0)*'Assumptions &amp; Instructions'!$C$5)</f>
        <v/>
      </c>
      <c r="O70" s="6">
        <f>IF(A70="","",N70*L70)</f>
        <v/>
      </c>
      <c r="P70" s="6">
        <f>IF(A70="","",N70+O70)</f>
        <v/>
      </c>
      <c r="Q70" s="7">
        <f>IF(A70="","",IF(I70=0,0,IFERROR(P70/I70,0)))</f>
        <v/>
      </c>
      <c r="R70" s="8">
        <f>IF(A70="","",F70+30)</f>
        <v/>
      </c>
      <c r="S70" s="3" t="n"/>
    </row>
    <row r="71" ht="28" customHeight="1">
      <c r="A71" s="2" t="n"/>
      <c r="B71" s="2" t="n"/>
      <c r="C71" s="2" t="n"/>
      <c r="D71" s="3" t="n"/>
      <c r="E71" s="2" t="n"/>
      <c r="F71" s="4" t="n"/>
      <c r="G71" s="5" t="n"/>
      <c r="H71" s="5" t="n"/>
      <c r="I71" s="9">
        <f>IF(A71="","",MAX(G71,H71))</f>
        <v/>
      </c>
      <c r="J71" s="2" t="n"/>
      <c r="K71" s="2" t="n"/>
      <c r="L71" s="10">
        <f>IF(A71="","",IFERROR(VLOOKUP(C71,'Assumptions &amp; Instructions'!$A$12:$B$21,2,FALSE),0))</f>
        <v/>
      </c>
      <c r="M71" s="9">
        <f>IF(A71="","",IF(J71="Yes",0,I71))</f>
        <v/>
      </c>
      <c r="N71" s="9">
        <f>IF(A71="","",MIN(M71,'Assumptions &amp; Instructions'!$B$3)*'Assumptions &amp; Instructions'!$C$3+MAX(MIN(M71,'Assumptions &amp; Instructions'!$B$4)-'Assumptions &amp; Instructions'!$B$3,0)*'Assumptions &amp; Instructions'!$C$4+MAX(M71-'Assumptions &amp; Instructions'!$B$4,0)*'Assumptions &amp; Instructions'!$C$5)</f>
        <v/>
      </c>
      <c r="O71" s="9">
        <f>IF(A71="","",N71*L71)</f>
        <v/>
      </c>
      <c r="P71" s="9">
        <f>IF(A71="","",N71+O71)</f>
        <v/>
      </c>
      <c r="Q71" s="10">
        <f>IF(A71="","",IF(I71=0,0,IFERROR(P71/I71,0)))</f>
        <v/>
      </c>
      <c r="R71" s="11">
        <f>IF(A71="","",F71+30)</f>
        <v/>
      </c>
      <c r="S71" s="3" t="n"/>
    </row>
    <row r="72" ht="28" customHeight="1">
      <c r="A72" s="2" t="n"/>
      <c r="B72" s="2" t="n"/>
      <c r="C72" s="2" t="n"/>
      <c r="D72" s="3" t="n"/>
      <c r="E72" s="2" t="n"/>
      <c r="F72" s="4" t="n"/>
      <c r="G72" s="5" t="n"/>
      <c r="H72" s="5" t="n"/>
      <c r="I72" s="6">
        <f>IF(A72="","",MAX(G72,H72))</f>
        <v/>
      </c>
      <c r="J72" s="2" t="n"/>
      <c r="K72" s="2" t="n"/>
      <c r="L72" s="7">
        <f>IF(A72="","",IFERROR(VLOOKUP(C72,'Assumptions &amp; Instructions'!$A$12:$B$21,2,FALSE),0))</f>
        <v/>
      </c>
      <c r="M72" s="6">
        <f>IF(A72="","",IF(J72="Yes",0,I72))</f>
        <v/>
      </c>
      <c r="N72" s="6">
        <f>IF(A72="","",MIN(M72,'Assumptions &amp; Instructions'!$B$3)*'Assumptions &amp; Instructions'!$C$3+MAX(MIN(M72,'Assumptions &amp; Instructions'!$B$4)-'Assumptions &amp; Instructions'!$B$3,0)*'Assumptions &amp; Instructions'!$C$4+MAX(M72-'Assumptions &amp; Instructions'!$B$4,0)*'Assumptions &amp; Instructions'!$C$5)</f>
        <v/>
      </c>
      <c r="O72" s="6">
        <f>IF(A72="","",N72*L72)</f>
        <v/>
      </c>
      <c r="P72" s="6">
        <f>IF(A72="","",N72+O72)</f>
        <v/>
      </c>
      <c r="Q72" s="7">
        <f>IF(A72="","",IF(I72=0,0,IFERROR(P72/I72,0)))</f>
        <v/>
      </c>
      <c r="R72" s="8">
        <f>IF(A72="","",F72+30)</f>
        <v/>
      </c>
      <c r="S72" s="3" t="n"/>
    </row>
    <row r="73" ht="28" customHeight="1">
      <c r="A73" s="2" t="n"/>
      <c r="B73" s="2" t="n"/>
      <c r="C73" s="2" t="n"/>
      <c r="D73" s="3" t="n"/>
      <c r="E73" s="2" t="n"/>
      <c r="F73" s="4" t="n"/>
      <c r="G73" s="5" t="n"/>
      <c r="H73" s="5" t="n"/>
      <c r="I73" s="9">
        <f>IF(A73="","",MAX(G73,H73))</f>
        <v/>
      </c>
      <c r="J73" s="2" t="n"/>
      <c r="K73" s="2" t="n"/>
      <c r="L73" s="10">
        <f>IF(A73="","",IFERROR(VLOOKUP(C73,'Assumptions &amp; Instructions'!$A$12:$B$21,2,FALSE),0))</f>
        <v/>
      </c>
      <c r="M73" s="9">
        <f>IF(A73="","",IF(J73="Yes",0,I73))</f>
        <v/>
      </c>
      <c r="N73" s="9">
        <f>IF(A73="","",MIN(M73,'Assumptions &amp; Instructions'!$B$3)*'Assumptions &amp; Instructions'!$C$3+MAX(MIN(M73,'Assumptions &amp; Instructions'!$B$4)-'Assumptions &amp; Instructions'!$B$3,0)*'Assumptions &amp; Instructions'!$C$4+MAX(M73-'Assumptions &amp; Instructions'!$B$4,0)*'Assumptions &amp; Instructions'!$C$5)</f>
        <v/>
      </c>
      <c r="O73" s="9">
        <f>IF(A73="","",N73*L73)</f>
        <v/>
      </c>
      <c r="P73" s="9">
        <f>IF(A73="","",N73+O73)</f>
        <v/>
      </c>
      <c r="Q73" s="10">
        <f>IF(A73="","",IF(I73=0,0,IFERROR(P73/I73,0)))</f>
        <v/>
      </c>
      <c r="R73" s="11">
        <f>IF(A73="","",F73+30)</f>
        <v/>
      </c>
      <c r="S73" s="3" t="n"/>
    </row>
    <row r="74" ht="28" customHeight="1">
      <c r="A74" s="2" t="n"/>
      <c r="B74" s="2" t="n"/>
      <c r="C74" s="2" t="n"/>
      <c r="D74" s="3" t="n"/>
      <c r="E74" s="2" t="n"/>
      <c r="F74" s="4" t="n"/>
      <c r="G74" s="5" t="n"/>
      <c r="H74" s="5" t="n"/>
      <c r="I74" s="6">
        <f>IF(A74="","",MAX(G74,H74))</f>
        <v/>
      </c>
      <c r="J74" s="2" t="n"/>
      <c r="K74" s="2" t="n"/>
      <c r="L74" s="7">
        <f>IF(A74="","",IFERROR(VLOOKUP(C74,'Assumptions &amp; Instructions'!$A$12:$B$21,2,FALSE),0))</f>
        <v/>
      </c>
      <c r="M74" s="6">
        <f>IF(A74="","",IF(J74="Yes",0,I74))</f>
        <v/>
      </c>
      <c r="N74" s="6">
        <f>IF(A74="","",MIN(M74,'Assumptions &amp; Instructions'!$B$3)*'Assumptions &amp; Instructions'!$C$3+MAX(MIN(M74,'Assumptions &amp; Instructions'!$B$4)-'Assumptions &amp; Instructions'!$B$3,0)*'Assumptions &amp; Instructions'!$C$4+MAX(M74-'Assumptions &amp; Instructions'!$B$4,0)*'Assumptions &amp; Instructions'!$C$5)</f>
        <v/>
      </c>
      <c r="O74" s="6">
        <f>IF(A74="","",N74*L74)</f>
        <v/>
      </c>
      <c r="P74" s="6">
        <f>IF(A74="","",N74+O74)</f>
        <v/>
      </c>
      <c r="Q74" s="7">
        <f>IF(A74="","",IF(I74=0,0,IFERROR(P74/I74,0)))</f>
        <v/>
      </c>
      <c r="R74" s="8">
        <f>IF(A74="","",F74+30)</f>
        <v/>
      </c>
      <c r="S74" s="3" t="n"/>
    </row>
    <row r="75" ht="28" customHeight="1">
      <c r="A75" s="2" t="n"/>
      <c r="B75" s="2" t="n"/>
      <c r="C75" s="2" t="n"/>
      <c r="D75" s="3" t="n"/>
      <c r="E75" s="2" t="n"/>
      <c r="F75" s="4" t="n"/>
      <c r="G75" s="5" t="n"/>
      <c r="H75" s="5" t="n"/>
      <c r="I75" s="9">
        <f>IF(A75="","",MAX(G75,H75))</f>
        <v/>
      </c>
      <c r="J75" s="2" t="n"/>
      <c r="K75" s="2" t="n"/>
      <c r="L75" s="10">
        <f>IF(A75="","",IFERROR(VLOOKUP(C75,'Assumptions &amp; Instructions'!$A$12:$B$21,2,FALSE),0))</f>
        <v/>
      </c>
      <c r="M75" s="9">
        <f>IF(A75="","",IF(J75="Yes",0,I75))</f>
        <v/>
      </c>
      <c r="N75" s="9">
        <f>IF(A75="","",MIN(M75,'Assumptions &amp; Instructions'!$B$3)*'Assumptions &amp; Instructions'!$C$3+MAX(MIN(M75,'Assumptions &amp; Instructions'!$B$4)-'Assumptions &amp; Instructions'!$B$3,0)*'Assumptions &amp; Instructions'!$C$4+MAX(M75-'Assumptions &amp; Instructions'!$B$4,0)*'Assumptions &amp; Instructions'!$C$5)</f>
        <v/>
      </c>
      <c r="O75" s="9">
        <f>IF(A75="","",N75*L75)</f>
        <v/>
      </c>
      <c r="P75" s="9">
        <f>IF(A75="","",N75+O75)</f>
        <v/>
      </c>
      <c r="Q75" s="10">
        <f>IF(A75="","",IF(I75=0,0,IFERROR(P75/I75,0)))</f>
        <v/>
      </c>
      <c r="R75" s="11">
        <f>IF(A75="","",F75+30)</f>
        <v/>
      </c>
      <c r="S75" s="3" t="n"/>
    </row>
    <row r="76" ht="28" customHeight="1">
      <c r="A76" s="2" t="n"/>
      <c r="B76" s="2" t="n"/>
      <c r="C76" s="2" t="n"/>
      <c r="D76" s="3" t="n"/>
      <c r="E76" s="2" t="n"/>
      <c r="F76" s="4" t="n"/>
      <c r="G76" s="5" t="n"/>
      <c r="H76" s="5" t="n"/>
      <c r="I76" s="6">
        <f>IF(A76="","",MAX(G76,H76))</f>
        <v/>
      </c>
      <c r="J76" s="2" t="n"/>
      <c r="K76" s="2" t="n"/>
      <c r="L76" s="7">
        <f>IF(A76="","",IFERROR(VLOOKUP(C76,'Assumptions &amp; Instructions'!$A$12:$B$21,2,FALSE),0))</f>
        <v/>
      </c>
      <c r="M76" s="6">
        <f>IF(A76="","",IF(J76="Yes",0,I76))</f>
        <v/>
      </c>
      <c r="N76" s="6">
        <f>IF(A76="","",MIN(M76,'Assumptions &amp; Instructions'!$B$3)*'Assumptions &amp; Instructions'!$C$3+MAX(MIN(M76,'Assumptions &amp; Instructions'!$B$4)-'Assumptions &amp; Instructions'!$B$3,0)*'Assumptions &amp; Instructions'!$C$4+MAX(M76-'Assumptions &amp; Instructions'!$B$4,0)*'Assumptions &amp; Instructions'!$C$5)</f>
        <v/>
      </c>
      <c r="O76" s="6">
        <f>IF(A76="","",N76*L76)</f>
        <v/>
      </c>
      <c r="P76" s="6">
        <f>IF(A76="","",N76+O76)</f>
        <v/>
      </c>
      <c r="Q76" s="7">
        <f>IF(A76="","",IF(I76=0,0,IFERROR(P76/I76,0)))</f>
        <v/>
      </c>
      <c r="R76" s="8">
        <f>IF(A76="","",F76+30)</f>
        <v/>
      </c>
      <c r="S76" s="3" t="n"/>
    </row>
    <row r="77" ht="28" customHeight="1">
      <c r="A77" s="2" t="n"/>
      <c r="B77" s="2" t="n"/>
      <c r="C77" s="2" t="n"/>
      <c r="D77" s="3" t="n"/>
      <c r="E77" s="2" t="n"/>
      <c r="F77" s="4" t="n"/>
      <c r="G77" s="5" t="n"/>
      <c r="H77" s="5" t="n"/>
      <c r="I77" s="9">
        <f>IF(A77="","",MAX(G77,H77))</f>
        <v/>
      </c>
      <c r="J77" s="2" t="n"/>
      <c r="K77" s="2" t="n"/>
      <c r="L77" s="10">
        <f>IF(A77="","",IFERROR(VLOOKUP(C77,'Assumptions &amp; Instructions'!$A$12:$B$21,2,FALSE),0))</f>
        <v/>
      </c>
      <c r="M77" s="9">
        <f>IF(A77="","",IF(J77="Yes",0,I77))</f>
        <v/>
      </c>
      <c r="N77" s="9">
        <f>IF(A77="","",MIN(M77,'Assumptions &amp; Instructions'!$B$3)*'Assumptions &amp; Instructions'!$C$3+MAX(MIN(M77,'Assumptions &amp; Instructions'!$B$4)-'Assumptions &amp; Instructions'!$B$3,0)*'Assumptions &amp; Instructions'!$C$4+MAX(M77-'Assumptions &amp; Instructions'!$B$4,0)*'Assumptions &amp; Instructions'!$C$5)</f>
        <v/>
      </c>
      <c r="O77" s="9">
        <f>IF(A77="","",N77*L77)</f>
        <v/>
      </c>
      <c r="P77" s="9">
        <f>IF(A77="","",N77+O77)</f>
        <v/>
      </c>
      <c r="Q77" s="10">
        <f>IF(A77="","",IF(I77=0,0,IFERROR(P77/I77,0)))</f>
        <v/>
      </c>
      <c r="R77" s="11">
        <f>IF(A77="","",F77+30)</f>
        <v/>
      </c>
      <c r="S77" s="3" t="n"/>
    </row>
    <row r="78" ht="28" customHeight="1">
      <c r="A78" s="2" t="n"/>
      <c r="B78" s="2" t="n"/>
      <c r="C78" s="2" t="n"/>
      <c r="D78" s="3" t="n"/>
      <c r="E78" s="2" t="n"/>
      <c r="F78" s="4" t="n"/>
      <c r="G78" s="5" t="n"/>
      <c r="H78" s="5" t="n"/>
      <c r="I78" s="6">
        <f>IF(A78="","",MAX(G78,H78))</f>
        <v/>
      </c>
      <c r="J78" s="2" t="n"/>
      <c r="K78" s="2" t="n"/>
      <c r="L78" s="7">
        <f>IF(A78="","",IFERROR(VLOOKUP(C78,'Assumptions &amp; Instructions'!$A$12:$B$21,2,FALSE),0))</f>
        <v/>
      </c>
      <c r="M78" s="6">
        <f>IF(A78="","",IF(J78="Yes",0,I78))</f>
        <v/>
      </c>
      <c r="N78" s="6">
        <f>IF(A78="","",MIN(M78,'Assumptions &amp; Instructions'!$B$3)*'Assumptions &amp; Instructions'!$C$3+MAX(MIN(M78,'Assumptions &amp; Instructions'!$B$4)-'Assumptions &amp; Instructions'!$B$3,0)*'Assumptions &amp; Instructions'!$C$4+MAX(M78-'Assumptions &amp; Instructions'!$B$4,0)*'Assumptions &amp; Instructions'!$C$5)</f>
        <v/>
      </c>
      <c r="O78" s="6">
        <f>IF(A78="","",N78*L78)</f>
        <v/>
      </c>
      <c r="P78" s="6">
        <f>IF(A78="","",N78+O78)</f>
        <v/>
      </c>
      <c r="Q78" s="7">
        <f>IF(A78="","",IF(I78=0,0,IFERROR(P78/I78,0)))</f>
        <v/>
      </c>
      <c r="R78" s="8">
        <f>IF(A78="","",F78+30)</f>
        <v/>
      </c>
      <c r="S78" s="3" t="n"/>
    </row>
    <row r="79" ht="28" customHeight="1">
      <c r="A79" s="2" t="n"/>
      <c r="B79" s="2" t="n"/>
      <c r="C79" s="2" t="n"/>
      <c r="D79" s="3" t="n"/>
      <c r="E79" s="2" t="n"/>
      <c r="F79" s="4" t="n"/>
      <c r="G79" s="5" t="n"/>
      <c r="H79" s="5" t="n"/>
      <c r="I79" s="9">
        <f>IF(A79="","",MAX(G79,H79))</f>
        <v/>
      </c>
      <c r="J79" s="2" t="n"/>
      <c r="K79" s="2" t="n"/>
      <c r="L79" s="10">
        <f>IF(A79="","",IFERROR(VLOOKUP(C79,'Assumptions &amp; Instructions'!$A$12:$B$21,2,FALSE),0))</f>
        <v/>
      </c>
      <c r="M79" s="9">
        <f>IF(A79="","",IF(J79="Yes",0,I79))</f>
        <v/>
      </c>
      <c r="N79" s="9">
        <f>IF(A79="","",MIN(M79,'Assumptions &amp; Instructions'!$B$3)*'Assumptions &amp; Instructions'!$C$3+MAX(MIN(M79,'Assumptions &amp; Instructions'!$B$4)-'Assumptions &amp; Instructions'!$B$3,0)*'Assumptions &amp; Instructions'!$C$4+MAX(M79-'Assumptions &amp; Instructions'!$B$4,0)*'Assumptions &amp; Instructions'!$C$5)</f>
        <v/>
      </c>
      <c r="O79" s="9">
        <f>IF(A79="","",N79*L79)</f>
        <v/>
      </c>
      <c r="P79" s="9">
        <f>IF(A79="","",N79+O79)</f>
        <v/>
      </c>
      <c r="Q79" s="10">
        <f>IF(A79="","",IF(I79=0,0,IFERROR(P79/I79,0)))</f>
        <v/>
      </c>
      <c r="R79" s="11">
        <f>IF(A79="","",F79+30)</f>
        <v/>
      </c>
      <c r="S79" s="3" t="n"/>
    </row>
    <row r="80" ht="28" customHeight="1">
      <c r="A80" s="2" t="n"/>
      <c r="B80" s="2" t="n"/>
      <c r="C80" s="2" t="n"/>
      <c r="D80" s="3" t="n"/>
      <c r="E80" s="2" t="n"/>
      <c r="F80" s="4" t="n"/>
      <c r="G80" s="5" t="n"/>
      <c r="H80" s="5" t="n"/>
      <c r="I80" s="6">
        <f>IF(A80="","",MAX(G80,H80))</f>
        <v/>
      </c>
      <c r="J80" s="2" t="n"/>
      <c r="K80" s="2" t="n"/>
      <c r="L80" s="7">
        <f>IF(A80="","",IFERROR(VLOOKUP(C80,'Assumptions &amp; Instructions'!$A$12:$B$21,2,FALSE),0))</f>
        <v/>
      </c>
      <c r="M80" s="6">
        <f>IF(A80="","",IF(J80="Yes",0,I80))</f>
        <v/>
      </c>
      <c r="N80" s="6">
        <f>IF(A80="","",MIN(M80,'Assumptions &amp; Instructions'!$B$3)*'Assumptions &amp; Instructions'!$C$3+MAX(MIN(M80,'Assumptions &amp; Instructions'!$B$4)-'Assumptions &amp; Instructions'!$B$3,0)*'Assumptions &amp; Instructions'!$C$4+MAX(M80-'Assumptions &amp; Instructions'!$B$4,0)*'Assumptions &amp; Instructions'!$C$5)</f>
        <v/>
      </c>
      <c r="O80" s="6">
        <f>IF(A80="","",N80*L80)</f>
        <v/>
      </c>
      <c r="P80" s="6">
        <f>IF(A80="","",N80+O80)</f>
        <v/>
      </c>
      <c r="Q80" s="7">
        <f>IF(A80="","",IF(I80=0,0,IFERROR(P80/I80,0)))</f>
        <v/>
      </c>
      <c r="R80" s="8">
        <f>IF(A80="","",F80+30)</f>
        <v/>
      </c>
      <c r="S80" s="3" t="n"/>
    </row>
    <row r="81" ht="28" customHeight="1">
      <c r="A81" s="2" t="n"/>
      <c r="B81" s="2" t="n"/>
      <c r="C81" s="2" t="n"/>
      <c r="D81" s="3" t="n"/>
      <c r="E81" s="2" t="n"/>
      <c r="F81" s="4" t="n"/>
      <c r="G81" s="5" t="n"/>
      <c r="H81" s="5" t="n"/>
      <c r="I81" s="9">
        <f>IF(A81="","",MAX(G81,H81))</f>
        <v/>
      </c>
      <c r="J81" s="2" t="n"/>
      <c r="K81" s="2" t="n"/>
      <c r="L81" s="10">
        <f>IF(A81="","",IFERROR(VLOOKUP(C81,'Assumptions &amp; Instructions'!$A$12:$B$21,2,FALSE),0))</f>
        <v/>
      </c>
      <c r="M81" s="9">
        <f>IF(A81="","",IF(J81="Yes",0,I81))</f>
        <v/>
      </c>
      <c r="N81" s="9">
        <f>IF(A81="","",MIN(M81,'Assumptions &amp; Instructions'!$B$3)*'Assumptions &amp; Instructions'!$C$3+MAX(MIN(M81,'Assumptions &amp; Instructions'!$B$4)-'Assumptions &amp; Instructions'!$B$3,0)*'Assumptions &amp; Instructions'!$C$4+MAX(M81-'Assumptions &amp; Instructions'!$B$4,0)*'Assumptions &amp; Instructions'!$C$5)</f>
        <v/>
      </c>
      <c r="O81" s="9">
        <f>IF(A81="","",N81*L81)</f>
        <v/>
      </c>
      <c r="P81" s="9">
        <f>IF(A81="","",N81+O81)</f>
        <v/>
      </c>
      <c r="Q81" s="10">
        <f>IF(A81="","",IF(I81=0,0,IFERROR(P81/I81,0)))</f>
        <v/>
      </c>
      <c r="R81" s="11">
        <f>IF(A81="","",F81+30)</f>
        <v/>
      </c>
      <c r="S81" s="3" t="n"/>
    </row>
    <row r="82" ht="28" customHeight="1">
      <c r="A82" s="2" t="n"/>
      <c r="B82" s="2" t="n"/>
      <c r="C82" s="2" t="n"/>
      <c r="D82" s="3" t="n"/>
      <c r="E82" s="2" t="n"/>
      <c r="F82" s="4" t="n"/>
      <c r="G82" s="5" t="n"/>
      <c r="H82" s="5" t="n"/>
      <c r="I82" s="6">
        <f>IF(A82="","",MAX(G82,H82))</f>
        <v/>
      </c>
      <c r="J82" s="2" t="n"/>
      <c r="K82" s="2" t="n"/>
      <c r="L82" s="7">
        <f>IF(A82="","",IFERROR(VLOOKUP(C82,'Assumptions &amp; Instructions'!$A$12:$B$21,2,FALSE),0))</f>
        <v/>
      </c>
      <c r="M82" s="6">
        <f>IF(A82="","",IF(J82="Yes",0,I82))</f>
        <v/>
      </c>
      <c r="N82" s="6">
        <f>IF(A82="","",MIN(M82,'Assumptions &amp; Instructions'!$B$3)*'Assumptions &amp; Instructions'!$C$3+MAX(MIN(M82,'Assumptions &amp; Instructions'!$B$4)-'Assumptions &amp; Instructions'!$B$3,0)*'Assumptions &amp; Instructions'!$C$4+MAX(M82-'Assumptions &amp; Instructions'!$B$4,0)*'Assumptions &amp; Instructions'!$C$5)</f>
        <v/>
      </c>
      <c r="O82" s="6">
        <f>IF(A82="","",N82*L82)</f>
        <v/>
      </c>
      <c r="P82" s="6">
        <f>IF(A82="","",N82+O82)</f>
        <v/>
      </c>
      <c r="Q82" s="7">
        <f>IF(A82="","",IF(I82=0,0,IFERROR(P82/I82,0)))</f>
        <v/>
      </c>
      <c r="R82" s="8">
        <f>IF(A82="","",F82+30)</f>
        <v/>
      </c>
      <c r="S82" s="3" t="n"/>
    </row>
    <row r="83" ht="28" customHeight="1">
      <c r="A83" s="2" t="n"/>
      <c r="B83" s="2" t="n"/>
      <c r="C83" s="2" t="n"/>
      <c r="D83" s="3" t="n"/>
      <c r="E83" s="2" t="n"/>
      <c r="F83" s="4" t="n"/>
      <c r="G83" s="5" t="n"/>
      <c r="H83" s="5" t="n"/>
      <c r="I83" s="9">
        <f>IF(A83="","",MAX(G83,H83))</f>
        <v/>
      </c>
      <c r="J83" s="2" t="n"/>
      <c r="K83" s="2" t="n"/>
      <c r="L83" s="10">
        <f>IF(A83="","",IFERROR(VLOOKUP(C83,'Assumptions &amp; Instructions'!$A$12:$B$21,2,FALSE),0))</f>
        <v/>
      </c>
      <c r="M83" s="9">
        <f>IF(A83="","",IF(J83="Yes",0,I83))</f>
        <v/>
      </c>
      <c r="N83" s="9">
        <f>IF(A83="","",MIN(M83,'Assumptions &amp; Instructions'!$B$3)*'Assumptions &amp; Instructions'!$C$3+MAX(MIN(M83,'Assumptions &amp; Instructions'!$B$4)-'Assumptions &amp; Instructions'!$B$3,0)*'Assumptions &amp; Instructions'!$C$4+MAX(M83-'Assumptions &amp; Instructions'!$B$4,0)*'Assumptions &amp; Instructions'!$C$5)</f>
        <v/>
      </c>
      <c r="O83" s="9">
        <f>IF(A83="","",N83*L83)</f>
        <v/>
      </c>
      <c r="P83" s="9">
        <f>IF(A83="","",N83+O83)</f>
        <v/>
      </c>
      <c r="Q83" s="10">
        <f>IF(A83="","",IF(I83=0,0,IFERROR(P83/I83,0)))</f>
        <v/>
      </c>
      <c r="R83" s="11">
        <f>IF(A83="","",F83+30)</f>
        <v/>
      </c>
      <c r="S83" s="3" t="n"/>
    </row>
    <row r="84" ht="28" customHeight="1">
      <c r="A84" s="2" t="n"/>
      <c r="B84" s="2" t="n"/>
      <c r="C84" s="2" t="n"/>
      <c r="D84" s="3" t="n"/>
      <c r="E84" s="2" t="n"/>
      <c r="F84" s="4" t="n"/>
      <c r="G84" s="5" t="n"/>
      <c r="H84" s="5" t="n"/>
      <c r="I84" s="6">
        <f>IF(A84="","",MAX(G84,H84))</f>
        <v/>
      </c>
      <c r="J84" s="2" t="n"/>
      <c r="K84" s="2" t="n"/>
      <c r="L84" s="7">
        <f>IF(A84="","",IFERROR(VLOOKUP(C84,'Assumptions &amp; Instructions'!$A$12:$B$21,2,FALSE),0))</f>
        <v/>
      </c>
      <c r="M84" s="6">
        <f>IF(A84="","",IF(J84="Yes",0,I84))</f>
        <v/>
      </c>
      <c r="N84" s="6">
        <f>IF(A84="","",MIN(M84,'Assumptions &amp; Instructions'!$B$3)*'Assumptions &amp; Instructions'!$C$3+MAX(MIN(M84,'Assumptions &amp; Instructions'!$B$4)-'Assumptions &amp; Instructions'!$B$3,0)*'Assumptions &amp; Instructions'!$C$4+MAX(M84-'Assumptions &amp; Instructions'!$B$4,0)*'Assumptions &amp; Instructions'!$C$5)</f>
        <v/>
      </c>
      <c r="O84" s="6">
        <f>IF(A84="","",N84*L84)</f>
        <v/>
      </c>
      <c r="P84" s="6">
        <f>IF(A84="","",N84+O84)</f>
        <v/>
      </c>
      <c r="Q84" s="7">
        <f>IF(A84="","",IF(I84=0,0,IFERROR(P84/I84,0)))</f>
        <v/>
      </c>
      <c r="R84" s="8">
        <f>IF(A84="","",F84+30)</f>
        <v/>
      </c>
      <c r="S84" s="3" t="n"/>
    </row>
    <row r="85" ht="28" customHeight="1">
      <c r="A85" s="2" t="n"/>
      <c r="B85" s="2" t="n"/>
      <c r="C85" s="2" t="n"/>
      <c r="D85" s="3" t="n"/>
      <c r="E85" s="2" t="n"/>
      <c r="F85" s="4" t="n"/>
      <c r="G85" s="5" t="n"/>
      <c r="H85" s="5" t="n"/>
      <c r="I85" s="9">
        <f>IF(A85="","",MAX(G85,H85))</f>
        <v/>
      </c>
      <c r="J85" s="2" t="n"/>
      <c r="K85" s="2" t="n"/>
      <c r="L85" s="10">
        <f>IF(A85="","",IFERROR(VLOOKUP(C85,'Assumptions &amp; Instructions'!$A$12:$B$21,2,FALSE),0))</f>
        <v/>
      </c>
      <c r="M85" s="9">
        <f>IF(A85="","",IF(J85="Yes",0,I85))</f>
        <v/>
      </c>
      <c r="N85" s="9">
        <f>IF(A85="","",MIN(M85,'Assumptions &amp; Instructions'!$B$3)*'Assumptions &amp; Instructions'!$C$3+MAX(MIN(M85,'Assumptions &amp; Instructions'!$B$4)-'Assumptions &amp; Instructions'!$B$3,0)*'Assumptions &amp; Instructions'!$C$4+MAX(M85-'Assumptions &amp; Instructions'!$B$4,0)*'Assumptions &amp; Instructions'!$C$5)</f>
        <v/>
      </c>
      <c r="O85" s="9">
        <f>IF(A85="","",N85*L85)</f>
        <v/>
      </c>
      <c r="P85" s="9">
        <f>IF(A85="","",N85+O85)</f>
        <v/>
      </c>
      <c r="Q85" s="10">
        <f>IF(A85="","",IF(I85=0,0,IFERROR(P85/I85,0)))</f>
        <v/>
      </c>
      <c r="R85" s="11">
        <f>IF(A85="","",F85+30)</f>
        <v/>
      </c>
      <c r="S85" s="3" t="n"/>
    </row>
    <row r="86" ht="28" customHeight="1">
      <c r="A86" s="2" t="n"/>
      <c r="B86" s="2" t="n"/>
      <c r="C86" s="2" t="n"/>
      <c r="D86" s="3" t="n"/>
      <c r="E86" s="2" t="n"/>
      <c r="F86" s="4" t="n"/>
      <c r="G86" s="5" t="n"/>
      <c r="H86" s="5" t="n"/>
      <c r="I86" s="6">
        <f>IF(A86="","",MAX(G86,H86))</f>
        <v/>
      </c>
      <c r="J86" s="2" t="n"/>
      <c r="K86" s="2" t="n"/>
      <c r="L86" s="7">
        <f>IF(A86="","",IFERROR(VLOOKUP(C86,'Assumptions &amp; Instructions'!$A$12:$B$21,2,FALSE),0))</f>
        <v/>
      </c>
      <c r="M86" s="6">
        <f>IF(A86="","",IF(J86="Yes",0,I86))</f>
        <v/>
      </c>
      <c r="N86" s="6">
        <f>IF(A86="","",MIN(M86,'Assumptions &amp; Instructions'!$B$3)*'Assumptions &amp; Instructions'!$C$3+MAX(MIN(M86,'Assumptions &amp; Instructions'!$B$4)-'Assumptions &amp; Instructions'!$B$3,0)*'Assumptions &amp; Instructions'!$C$4+MAX(M86-'Assumptions &amp; Instructions'!$B$4,0)*'Assumptions &amp; Instructions'!$C$5)</f>
        <v/>
      </c>
      <c r="O86" s="6">
        <f>IF(A86="","",N86*L86)</f>
        <v/>
      </c>
      <c r="P86" s="6">
        <f>IF(A86="","",N86+O86)</f>
        <v/>
      </c>
      <c r="Q86" s="7">
        <f>IF(A86="","",IF(I86=0,0,IFERROR(P86/I86,0)))</f>
        <v/>
      </c>
      <c r="R86" s="8">
        <f>IF(A86="","",F86+30)</f>
        <v/>
      </c>
      <c r="S86" s="3" t="n"/>
    </row>
    <row r="87" ht="28" customHeight="1">
      <c r="A87" s="2" t="n"/>
      <c r="B87" s="2" t="n"/>
      <c r="C87" s="2" t="n"/>
      <c r="D87" s="3" t="n"/>
      <c r="E87" s="2" t="n"/>
      <c r="F87" s="4" t="n"/>
      <c r="G87" s="5" t="n"/>
      <c r="H87" s="5" t="n"/>
      <c r="I87" s="9">
        <f>IF(A87="","",MAX(G87,H87))</f>
        <v/>
      </c>
      <c r="J87" s="2" t="n"/>
      <c r="K87" s="2" t="n"/>
      <c r="L87" s="10">
        <f>IF(A87="","",IFERROR(VLOOKUP(C87,'Assumptions &amp; Instructions'!$A$12:$B$21,2,FALSE),0))</f>
        <v/>
      </c>
      <c r="M87" s="9">
        <f>IF(A87="","",IF(J87="Yes",0,I87))</f>
        <v/>
      </c>
      <c r="N87" s="9">
        <f>IF(A87="","",MIN(M87,'Assumptions &amp; Instructions'!$B$3)*'Assumptions &amp; Instructions'!$C$3+MAX(MIN(M87,'Assumptions &amp; Instructions'!$B$4)-'Assumptions &amp; Instructions'!$B$3,0)*'Assumptions &amp; Instructions'!$C$4+MAX(M87-'Assumptions &amp; Instructions'!$B$4,0)*'Assumptions &amp; Instructions'!$C$5)</f>
        <v/>
      </c>
      <c r="O87" s="9">
        <f>IF(A87="","",N87*L87)</f>
        <v/>
      </c>
      <c r="P87" s="9">
        <f>IF(A87="","",N87+O87)</f>
        <v/>
      </c>
      <c r="Q87" s="10">
        <f>IF(A87="","",IF(I87=0,0,IFERROR(P87/I87,0)))</f>
        <v/>
      </c>
      <c r="R87" s="11">
        <f>IF(A87="","",F87+30)</f>
        <v/>
      </c>
      <c r="S87" s="3" t="n"/>
    </row>
    <row r="88" ht="28" customHeight="1">
      <c r="A88" s="2" t="n"/>
      <c r="B88" s="2" t="n"/>
      <c r="C88" s="2" t="n"/>
      <c r="D88" s="3" t="n"/>
      <c r="E88" s="2" t="n"/>
      <c r="F88" s="4" t="n"/>
      <c r="G88" s="5" t="n"/>
      <c r="H88" s="5" t="n"/>
      <c r="I88" s="6">
        <f>IF(A88="","",MAX(G88,H88))</f>
        <v/>
      </c>
      <c r="J88" s="2" t="n"/>
      <c r="K88" s="2" t="n"/>
      <c r="L88" s="7">
        <f>IF(A88="","",IFERROR(VLOOKUP(C88,'Assumptions &amp; Instructions'!$A$12:$B$21,2,FALSE),0))</f>
        <v/>
      </c>
      <c r="M88" s="6">
        <f>IF(A88="","",IF(J88="Yes",0,I88))</f>
        <v/>
      </c>
      <c r="N88" s="6">
        <f>IF(A88="","",MIN(M88,'Assumptions &amp; Instructions'!$B$3)*'Assumptions &amp; Instructions'!$C$3+MAX(MIN(M88,'Assumptions &amp; Instructions'!$B$4)-'Assumptions &amp; Instructions'!$B$3,0)*'Assumptions &amp; Instructions'!$C$4+MAX(M88-'Assumptions &amp; Instructions'!$B$4,0)*'Assumptions &amp; Instructions'!$C$5)</f>
        <v/>
      </c>
      <c r="O88" s="6">
        <f>IF(A88="","",N88*L88)</f>
        <v/>
      </c>
      <c r="P88" s="6">
        <f>IF(A88="","",N88+O88)</f>
        <v/>
      </c>
      <c r="Q88" s="7">
        <f>IF(A88="","",IF(I88=0,0,IFERROR(P88/I88,0)))</f>
        <v/>
      </c>
      <c r="R88" s="8">
        <f>IF(A88="","",F88+30)</f>
        <v/>
      </c>
      <c r="S88" s="3" t="n"/>
    </row>
    <row r="89" ht="28" customHeight="1">
      <c r="A89" s="2" t="n"/>
      <c r="B89" s="2" t="n"/>
      <c r="C89" s="2" t="n"/>
      <c r="D89" s="3" t="n"/>
      <c r="E89" s="2" t="n"/>
      <c r="F89" s="4" t="n"/>
      <c r="G89" s="5" t="n"/>
      <c r="H89" s="5" t="n"/>
      <c r="I89" s="9">
        <f>IF(A89="","",MAX(G89,H89))</f>
        <v/>
      </c>
      <c r="J89" s="2" t="n"/>
      <c r="K89" s="2" t="n"/>
      <c r="L89" s="10">
        <f>IF(A89="","",IFERROR(VLOOKUP(C89,'Assumptions &amp; Instructions'!$A$12:$B$21,2,FALSE),0))</f>
        <v/>
      </c>
      <c r="M89" s="9">
        <f>IF(A89="","",IF(J89="Yes",0,I89))</f>
        <v/>
      </c>
      <c r="N89" s="9">
        <f>IF(A89="","",MIN(M89,'Assumptions &amp; Instructions'!$B$3)*'Assumptions &amp; Instructions'!$C$3+MAX(MIN(M89,'Assumptions &amp; Instructions'!$B$4)-'Assumptions &amp; Instructions'!$B$3,0)*'Assumptions &amp; Instructions'!$C$4+MAX(M89-'Assumptions &amp; Instructions'!$B$4,0)*'Assumptions &amp; Instructions'!$C$5)</f>
        <v/>
      </c>
      <c r="O89" s="9">
        <f>IF(A89="","",N89*L89)</f>
        <v/>
      </c>
      <c r="P89" s="9">
        <f>IF(A89="","",N89+O89)</f>
        <v/>
      </c>
      <c r="Q89" s="10">
        <f>IF(A89="","",IF(I89=0,0,IFERROR(P89/I89,0)))</f>
        <v/>
      </c>
      <c r="R89" s="11">
        <f>IF(A89="","",F89+30)</f>
        <v/>
      </c>
      <c r="S89" s="3" t="n"/>
    </row>
    <row r="90" ht="28" customHeight="1">
      <c r="A90" s="2" t="n"/>
      <c r="B90" s="2" t="n"/>
      <c r="C90" s="2" t="n"/>
      <c r="D90" s="3" t="n"/>
      <c r="E90" s="2" t="n"/>
      <c r="F90" s="4" t="n"/>
      <c r="G90" s="5" t="n"/>
      <c r="H90" s="5" t="n"/>
      <c r="I90" s="6">
        <f>IF(A90="","",MAX(G90,H90))</f>
        <v/>
      </c>
      <c r="J90" s="2" t="n"/>
      <c r="K90" s="2" t="n"/>
      <c r="L90" s="7">
        <f>IF(A90="","",IFERROR(VLOOKUP(C90,'Assumptions &amp; Instructions'!$A$12:$B$21,2,FALSE),0))</f>
        <v/>
      </c>
      <c r="M90" s="6">
        <f>IF(A90="","",IF(J90="Yes",0,I90))</f>
        <v/>
      </c>
      <c r="N90" s="6">
        <f>IF(A90="","",MIN(M90,'Assumptions &amp; Instructions'!$B$3)*'Assumptions &amp; Instructions'!$C$3+MAX(MIN(M90,'Assumptions &amp; Instructions'!$B$4)-'Assumptions &amp; Instructions'!$B$3,0)*'Assumptions &amp; Instructions'!$C$4+MAX(M90-'Assumptions &amp; Instructions'!$B$4,0)*'Assumptions &amp; Instructions'!$C$5)</f>
        <v/>
      </c>
      <c r="O90" s="6">
        <f>IF(A90="","",N90*L90)</f>
        <v/>
      </c>
      <c r="P90" s="6">
        <f>IF(A90="","",N90+O90)</f>
        <v/>
      </c>
      <c r="Q90" s="7">
        <f>IF(A90="","",IF(I90=0,0,IFERROR(P90/I90,0)))</f>
        <v/>
      </c>
      <c r="R90" s="8">
        <f>IF(A90="","",F90+30)</f>
        <v/>
      </c>
      <c r="S90" s="3" t="n"/>
    </row>
    <row r="91" ht="28" customHeight="1">
      <c r="A91" s="2" t="n"/>
      <c r="B91" s="2" t="n"/>
      <c r="C91" s="2" t="n"/>
      <c r="D91" s="3" t="n"/>
      <c r="E91" s="2" t="n"/>
      <c r="F91" s="4" t="n"/>
      <c r="G91" s="5" t="n"/>
      <c r="H91" s="5" t="n"/>
      <c r="I91" s="9">
        <f>IF(A91="","",MAX(G91,H91))</f>
        <v/>
      </c>
      <c r="J91" s="2" t="n"/>
      <c r="K91" s="2" t="n"/>
      <c r="L91" s="10">
        <f>IF(A91="","",IFERROR(VLOOKUP(C91,'Assumptions &amp; Instructions'!$A$12:$B$21,2,FALSE),0))</f>
        <v/>
      </c>
      <c r="M91" s="9">
        <f>IF(A91="","",IF(J91="Yes",0,I91))</f>
        <v/>
      </c>
      <c r="N91" s="9">
        <f>IF(A91="","",MIN(M91,'Assumptions &amp; Instructions'!$B$3)*'Assumptions &amp; Instructions'!$C$3+MAX(MIN(M91,'Assumptions &amp; Instructions'!$B$4)-'Assumptions &amp; Instructions'!$B$3,0)*'Assumptions &amp; Instructions'!$C$4+MAX(M91-'Assumptions &amp; Instructions'!$B$4,0)*'Assumptions &amp; Instructions'!$C$5)</f>
        <v/>
      </c>
      <c r="O91" s="9">
        <f>IF(A91="","",N91*L91)</f>
        <v/>
      </c>
      <c r="P91" s="9">
        <f>IF(A91="","",N91+O91)</f>
        <v/>
      </c>
      <c r="Q91" s="10">
        <f>IF(A91="","",IF(I91=0,0,IFERROR(P91/I91,0)))</f>
        <v/>
      </c>
      <c r="R91" s="11">
        <f>IF(A91="","",F91+30)</f>
        <v/>
      </c>
      <c r="S91" s="3" t="n"/>
    </row>
    <row r="92" ht="28" customHeight="1">
      <c r="A92" s="2" t="n"/>
      <c r="B92" s="2" t="n"/>
      <c r="C92" s="2" t="n"/>
      <c r="D92" s="3" t="n"/>
      <c r="E92" s="2" t="n"/>
      <c r="F92" s="4" t="n"/>
      <c r="G92" s="5" t="n"/>
      <c r="H92" s="5" t="n"/>
      <c r="I92" s="6">
        <f>IF(A92="","",MAX(G92,H92))</f>
        <v/>
      </c>
      <c r="J92" s="2" t="n"/>
      <c r="K92" s="2" t="n"/>
      <c r="L92" s="7">
        <f>IF(A92="","",IFERROR(VLOOKUP(C92,'Assumptions &amp; Instructions'!$A$12:$B$21,2,FALSE),0))</f>
        <v/>
      </c>
      <c r="M92" s="6">
        <f>IF(A92="","",IF(J92="Yes",0,I92))</f>
        <v/>
      </c>
      <c r="N92" s="6">
        <f>IF(A92="","",MIN(M92,'Assumptions &amp; Instructions'!$B$3)*'Assumptions &amp; Instructions'!$C$3+MAX(MIN(M92,'Assumptions &amp; Instructions'!$B$4)-'Assumptions &amp; Instructions'!$B$3,0)*'Assumptions &amp; Instructions'!$C$4+MAX(M92-'Assumptions &amp; Instructions'!$B$4,0)*'Assumptions &amp; Instructions'!$C$5)</f>
        <v/>
      </c>
      <c r="O92" s="6">
        <f>IF(A92="","",N92*L92)</f>
        <v/>
      </c>
      <c r="P92" s="6">
        <f>IF(A92="","",N92+O92)</f>
        <v/>
      </c>
      <c r="Q92" s="7">
        <f>IF(A92="","",IF(I92=0,0,IFERROR(P92/I92,0)))</f>
        <v/>
      </c>
      <c r="R92" s="8">
        <f>IF(A92="","",F92+30)</f>
        <v/>
      </c>
      <c r="S92" s="3" t="n"/>
    </row>
    <row r="93" ht="28" customHeight="1">
      <c r="A93" s="2" t="n"/>
      <c r="B93" s="2" t="n"/>
      <c r="C93" s="2" t="n"/>
      <c r="D93" s="3" t="n"/>
      <c r="E93" s="2" t="n"/>
      <c r="F93" s="4" t="n"/>
      <c r="G93" s="5" t="n"/>
      <c r="H93" s="5" t="n"/>
      <c r="I93" s="9">
        <f>IF(A93="","",MAX(G93,H93))</f>
        <v/>
      </c>
      <c r="J93" s="2" t="n"/>
      <c r="K93" s="2" t="n"/>
      <c r="L93" s="10">
        <f>IF(A93="","",IFERROR(VLOOKUP(C93,'Assumptions &amp; Instructions'!$A$12:$B$21,2,FALSE),0))</f>
        <v/>
      </c>
      <c r="M93" s="9">
        <f>IF(A93="","",IF(J93="Yes",0,I93))</f>
        <v/>
      </c>
      <c r="N93" s="9">
        <f>IF(A93="","",MIN(M93,'Assumptions &amp; Instructions'!$B$3)*'Assumptions &amp; Instructions'!$C$3+MAX(MIN(M93,'Assumptions &amp; Instructions'!$B$4)-'Assumptions &amp; Instructions'!$B$3,0)*'Assumptions &amp; Instructions'!$C$4+MAX(M93-'Assumptions &amp; Instructions'!$B$4,0)*'Assumptions &amp; Instructions'!$C$5)</f>
        <v/>
      </c>
      <c r="O93" s="9">
        <f>IF(A93="","",N93*L93)</f>
        <v/>
      </c>
      <c r="P93" s="9">
        <f>IF(A93="","",N93+O93)</f>
        <v/>
      </c>
      <c r="Q93" s="10">
        <f>IF(A93="","",IF(I93=0,0,IFERROR(P93/I93,0)))</f>
        <v/>
      </c>
      <c r="R93" s="11">
        <f>IF(A93="","",F93+30)</f>
        <v/>
      </c>
      <c r="S93" s="3" t="n"/>
    </row>
    <row r="94" ht="28" customHeight="1">
      <c r="A94" s="2" t="n"/>
      <c r="B94" s="2" t="n"/>
      <c r="C94" s="2" t="n"/>
      <c r="D94" s="3" t="n"/>
      <c r="E94" s="2" t="n"/>
      <c r="F94" s="4" t="n"/>
      <c r="G94" s="5" t="n"/>
      <c r="H94" s="5" t="n"/>
      <c r="I94" s="6">
        <f>IF(A94="","",MAX(G94,H94))</f>
        <v/>
      </c>
      <c r="J94" s="2" t="n"/>
      <c r="K94" s="2" t="n"/>
      <c r="L94" s="7">
        <f>IF(A94="","",IFERROR(VLOOKUP(C94,'Assumptions &amp; Instructions'!$A$12:$B$21,2,FALSE),0))</f>
        <v/>
      </c>
      <c r="M94" s="6">
        <f>IF(A94="","",IF(J94="Yes",0,I94))</f>
        <v/>
      </c>
      <c r="N94" s="6">
        <f>IF(A94="","",MIN(M94,'Assumptions &amp; Instructions'!$B$3)*'Assumptions &amp; Instructions'!$C$3+MAX(MIN(M94,'Assumptions &amp; Instructions'!$B$4)-'Assumptions &amp; Instructions'!$B$3,0)*'Assumptions &amp; Instructions'!$C$4+MAX(M94-'Assumptions &amp; Instructions'!$B$4,0)*'Assumptions &amp; Instructions'!$C$5)</f>
        <v/>
      </c>
      <c r="O94" s="6">
        <f>IF(A94="","",N94*L94)</f>
        <v/>
      </c>
      <c r="P94" s="6">
        <f>IF(A94="","",N94+O94)</f>
        <v/>
      </c>
      <c r="Q94" s="7">
        <f>IF(A94="","",IF(I94=0,0,IFERROR(P94/I94,0)))</f>
        <v/>
      </c>
      <c r="R94" s="8">
        <f>IF(A94="","",F94+30)</f>
        <v/>
      </c>
      <c r="S94" s="3" t="n"/>
    </row>
    <row r="95" ht="28" customHeight="1">
      <c r="A95" s="2" t="n"/>
      <c r="B95" s="2" t="n"/>
      <c r="C95" s="2" t="n"/>
      <c r="D95" s="3" t="n"/>
      <c r="E95" s="2" t="n"/>
      <c r="F95" s="4" t="n"/>
      <c r="G95" s="5" t="n"/>
      <c r="H95" s="5" t="n"/>
      <c r="I95" s="9">
        <f>IF(A95="","",MAX(G95,H95))</f>
        <v/>
      </c>
      <c r="J95" s="2" t="n"/>
      <c r="K95" s="2" t="n"/>
      <c r="L95" s="10">
        <f>IF(A95="","",IFERROR(VLOOKUP(C95,'Assumptions &amp; Instructions'!$A$12:$B$21,2,FALSE),0))</f>
        <v/>
      </c>
      <c r="M95" s="9">
        <f>IF(A95="","",IF(J95="Yes",0,I95))</f>
        <v/>
      </c>
      <c r="N95" s="9">
        <f>IF(A95="","",MIN(M95,'Assumptions &amp; Instructions'!$B$3)*'Assumptions &amp; Instructions'!$C$3+MAX(MIN(M95,'Assumptions &amp; Instructions'!$B$4)-'Assumptions &amp; Instructions'!$B$3,0)*'Assumptions &amp; Instructions'!$C$4+MAX(M95-'Assumptions &amp; Instructions'!$B$4,0)*'Assumptions &amp; Instructions'!$C$5)</f>
        <v/>
      </c>
      <c r="O95" s="9">
        <f>IF(A95="","",N95*L95)</f>
        <v/>
      </c>
      <c r="P95" s="9">
        <f>IF(A95="","",N95+O95)</f>
        <v/>
      </c>
      <c r="Q95" s="10">
        <f>IF(A95="","",IF(I95=0,0,IFERROR(P95/I95,0)))</f>
        <v/>
      </c>
      <c r="R95" s="11">
        <f>IF(A95="","",F95+30)</f>
        <v/>
      </c>
      <c r="S95" s="3" t="n"/>
    </row>
    <row r="96" ht="28" customHeight="1">
      <c r="A96" s="2" t="n"/>
      <c r="B96" s="2" t="n"/>
      <c r="C96" s="2" t="n"/>
      <c r="D96" s="3" t="n"/>
      <c r="E96" s="2" t="n"/>
      <c r="F96" s="4" t="n"/>
      <c r="G96" s="5" t="n"/>
      <c r="H96" s="5" t="n"/>
      <c r="I96" s="6">
        <f>IF(A96="","",MAX(G96,H96))</f>
        <v/>
      </c>
      <c r="J96" s="2" t="n"/>
      <c r="K96" s="2" t="n"/>
      <c r="L96" s="7">
        <f>IF(A96="","",IFERROR(VLOOKUP(C96,'Assumptions &amp; Instructions'!$A$12:$B$21,2,FALSE),0))</f>
        <v/>
      </c>
      <c r="M96" s="6">
        <f>IF(A96="","",IF(J96="Yes",0,I96))</f>
        <v/>
      </c>
      <c r="N96" s="6">
        <f>IF(A96="","",MIN(M96,'Assumptions &amp; Instructions'!$B$3)*'Assumptions &amp; Instructions'!$C$3+MAX(MIN(M96,'Assumptions &amp; Instructions'!$B$4)-'Assumptions &amp; Instructions'!$B$3,0)*'Assumptions &amp; Instructions'!$C$4+MAX(M96-'Assumptions &amp; Instructions'!$B$4,0)*'Assumptions &amp; Instructions'!$C$5)</f>
        <v/>
      </c>
      <c r="O96" s="6">
        <f>IF(A96="","",N96*L96)</f>
        <v/>
      </c>
      <c r="P96" s="6">
        <f>IF(A96="","",N96+O96)</f>
        <v/>
      </c>
      <c r="Q96" s="7">
        <f>IF(A96="","",IF(I96=0,0,IFERROR(P96/I96,0)))</f>
        <v/>
      </c>
      <c r="R96" s="8">
        <f>IF(A96="","",F96+30)</f>
        <v/>
      </c>
      <c r="S96" s="3" t="n"/>
    </row>
    <row r="97" ht="28" customHeight="1">
      <c r="A97" s="2" t="n"/>
      <c r="B97" s="2" t="n"/>
      <c r="C97" s="2" t="n"/>
      <c r="D97" s="3" t="n"/>
      <c r="E97" s="2" t="n"/>
      <c r="F97" s="4" t="n"/>
      <c r="G97" s="5" t="n"/>
      <c r="H97" s="5" t="n"/>
      <c r="I97" s="9">
        <f>IF(A97="","",MAX(G97,H97))</f>
        <v/>
      </c>
      <c r="J97" s="2" t="n"/>
      <c r="K97" s="2" t="n"/>
      <c r="L97" s="10">
        <f>IF(A97="","",IFERROR(VLOOKUP(C97,'Assumptions &amp; Instructions'!$A$12:$B$21,2,FALSE),0))</f>
        <v/>
      </c>
      <c r="M97" s="9">
        <f>IF(A97="","",IF(J97="Yes",0,I97))</f>
        <v/>
      </c>
      <c r="N97" s="9">
        <f>IF(A97="","",MIN(M97,'Assumptions &amp; Instructions'!$B$3)*'Assumptions &amp; Instructions'!$C$3+MAX(MIN(M97,'Assumptions &amp; Instructions'!$B$4)-'Assumptions &amp; Instructions'!$B$3,0)*'Assumptions &amp; Instructions'!$C$4+MAX(M97-'Assumptions &amp; Instructions'!$B$4,0)*'Assumptions &amp; Instructions'!$C$5)</f>
        <v/>
      </c>
      <c r="O97" s="9">
        <f>IF(A97="","",N97*L97)</f>
        <v/>
      </c>
      <c r="P97" s="9">
        <f>IF(A97="","",N97+O97)</f>
        <v/>
      </c>
      <c r="Q97" s="10">
        <f>IF(A97="","",IF(I97=0,0,IFERROR(P97/I97,0)))</f>
        <v/>
      </c>
      <c r="R97" s="11">
        <f>IF(A97="","",F97+30)</f>
        <v/>
      </c>
      <c r="S97" s="3" t="n"/>
    </row>
    <row r="98" ht="28" customHeight="1">
      <c r="A98" s="2" t="n"/>
      <c r="B98" s="2" t="n"/>
      <c r="C98" s="2" t="n"/>
      <c r="D98" s="3" t="n"/>
      <c r="E98" s="2" t="n"/>
      <c r="F98" s="4" t="n"/>
      <c r="G98" s="5" t="n"/>
      <c r="H98" s="5" t="n"/>
      <c r="I98" s="6">
        <f>IF(A98="","",MAX(G98,H98))</f>
        <v/>
      </c>
      <c r="J98" s="2" t="n"/>
      <c r="K98" s="2" t="n"/>
      <c r="L98" s="7">
        <f>IF(A98="","",IFERROR(VLOOKUP(C98,'Assumptions &amp; Instructions'!$A$12:$B$21,2,FALSE),0))</f>
        <v/>
      </c>
      <c r="M98" s="6">
        <f>IF(A98="","",IF(J98="Yes",0,I98))</f>
        <v/>
      </c>
      <c r="N98" s="6">
        <f>IF(A98="","",MIN(M98,'Assumptions &amp; Instructions'!$B$3)*'Assumptions &amp; Instructions'!$C$3+MAX(MIN(M98,'Assumptions &amp; Instructions'!$B$4)-'Assumptions &amp; Instructions'!$B$3,0)*'Assumptions &amp; Instructions'!$C$4+MAX(M98-'Assumptions &amp; Instructions'!$B$4,0)*'Assumptions &amp; Instructions'!$C$5)</f>
        <v/>
      </c>
      <c r="O98" s="6">
        <f>IF(A98="","",N98*L98)</f>
        <v/>
      </c>
      <c r="P98" s="6">
        <f>IF(A98="","",N98+O98)</f>
        <v/>
      </c>
      <c r="Q98" s="7">
        <f>IF(A98="","",IF(I98=0,0,IFERROR(P98/I98,0)))</f>
        <v/>
      </c>
      <c r="R98" s="8">
        <f>IF(A98="","",F98+30)</f>
        <v/>
      </c>
      <c r="S98" s="3" t="n"/>
    </row>
    <row r="99" ht="28" customHeight="1">
      <c r="A99" s="2" t="n"/>
      <c r="B99" s="2" t="n"/>
      <c r="C99" s="2" t="n"/>
      <c r="D99" s="3" t="n"/>
      <c r="E99" s="2" t="n"/>
      <c r="F99" s="4" t="n"/>
      <c r="G99" s="5" t="n"/>
      <c r="H99" s="5" t="n"/>
      <c r="I99" s="9">
        <f>IF(A99="","",MAX(G99,H99))</f>
        <v/>
      </c>
      <c r="J99" s="2" t="n"/>
      <c r="K99" s="2" t="n"/>
      <c r="L99" s="10">
        <f>IF(A99="","",IFERROR(VLOOKUP(C99,'Assumptions &amp; Instructions'!$A$12:$B$21,2,FALSE),0))</f>
        <v/>
      </c>
      <c r="M99" s="9">
        <f>IF(A99="","",IF(J99="Yes",0,I99))</f>
        <v/>
      </c>
      <c r="N99" s="9">
        <f>IF(A99="","",MIN(M99,'Assumptions &amp; Instructions'!$B$3)*'Assumptions &amp; Instructions'!$C$3+MAX(MIN(M99,'Assumptions &amp; Instructions'!$B$4)-'Assumptions &amp; Instructions'!$B$3,0)*'Assumptions &amp; Instructions'!$C$4+MAX(M99-'Assumptions &amp; Instructions'!$B$4,0)*'Assumptions &amp; Instructions'!$C$5)</f>
        <v/>
      </c>
      <c r="O99" s="9">
        <f>IF(A99="","",N99*L99)</f>
        <v/>
      </c>
      <c r="P99" s="9">
        <f>IF(A99="","",N99+O99)</f>
        <v/>
      </c>
      <c r="Q99" s="10">
        <f>IF(A99="","",IF(I99=0,0,IFERROR(P99/I99,0)))</f>
        <v/>
      </c>
      <c r="R99" s="11">
        <f>IF(A99="","",F99+30)</f>
        <v/>
      </c>
      <c r="S99" s="3" t="n"/>
    </row>
    <row r="100" ht="28" customHeight="1">
      <c r="A100" s="2" t="n"/>
      <c r="B100" s="2" t="n"/>
      <c r="C100" s="2" t="n"/>
      <c r="D100" s="3" t="n"/>
      <c r="E100" s="2" t="n"/>
      <c r="F100" s="4" t="n"/>
      <c r="G100" s="5" t="n"/>
      <c r="H100" s="5" t="n"/>
      <c r="I100" s="6">
        <f>IF(A100="","",MAX(G100,H100))</f>
        <v/>
      </c>
      <c r="J100" s="2" t="n"/>
      <c r="K100" s="2" t="n"/>
      <c r="L100" s="7">
        <f>IF(A100="","",IFERROR(VLOOKUP(C100,'Assumptions &amp; Instructions'!$A$12:$B$21,2,FALSE),0))</f>
        <v/>
      </c>
      <c r="M100" s="6">
        <f>IF(A100="","",IF(J100="Yes",0,I100))</f>
        <v/>
      </c>
      <c r="N100" s="6">
        <f>IF(A100="","",MIN(M100,'Assumptions &amp; Instructions'!$B$3)*'Assumptions &amp; Instructions'!$C$3+MAX(MIN(M100,'Assumptions &amp; Instructions'!$B$4)-'Assumptions &amp; Instructions'!$B$3,0)*'Assumptions &amp; Instructions'!$C$4+MAX(M100-'Assumptions &amp; Instructions'!$B$4,0)*'Assumptions &amp; Instructions'!$C$5)</f>
        <v/>
      </c>
      <c r="O100" s="6">
        <f>IF(A100="","",N100*L100)</f>
        <v/>
      </c>
      <c r="P100" s="6">
        <f>IF(A100="","",N100+O100)</f>
        <v/>
      </c>
      <c r="Q100" s="7">
        <f>IF(A100="","",IF(I100=0,0,IFERROR(P100/I100,0)))</f>
        <v/>
      </c>
      <c r="R100" s="8">
        <f>IF(A100="","",F100+30)</f>
        <v/>
      </c>
      <c r="S100" s="3" t="n"/>
    </row>
    <row r="101" ht="28" customHeight="1">
      <c r="A101" s="2" t="n"/>
      <c r="B101" s="2" t="n"/>
      <c r="C101" s="2" t="n"/>
      <c r="D101" s="3" t="n"/>
      <c r="E101" s="2" t="n"/>
      <c r="F101" s="4" t="n"/>
      <c r="G101" s="5" t="n"/>
      <c r="H101" s="5" t="n"/>
      <c r="I101" s="9">
        <f>IF(A101="","",MAX(G101,H101))</f>
        <v/>
      </c>
      <c r="J101" s="2" t="n"/>
      <c r="K101" s="2" t="n"/>
      <c r="L101" s="10">
        <f>IF(A101="","",IFERROR(VLOOKUP(C101,'Assumptions &amp; Instructions'!$A$12:$B$21,2,FALSE),0))</f>
        <v/>
      </c>
      <c r="M101" s="9">
        <f>IF(A101="","",IF(J101="Yes",0,I101))</f>
        <v/>
      </c>
      <c r="N101" s="9">
        <f>IF(A101="","",MIN(M101,'Assumptions &amp; Instructions'!$B$3)*'Assumptions &amp; Instructions'!$C$3+MAX(MIN(M101,'Assumptions &amp; Instructions'!$B$4)-'Assumptions &amp; Instructions'!$B$3,0)*'Assumptions &amp; Instructions'!$C$4+MAX(M101-'Assumptions &amp; Instructions'!$B$4,0)*'Assumptions &amp; Instructions'!$C$5)</f>
        <v/>
      </c>
      <c r="O101" s="9">
        <f>IF(A101="","",N101*L101)</f>
        <v/>
      </c>
      <c r="P101" s="9">
        <f>IF(A101="","",N101+O101)</f>
        <v/>
      </c>
      <c r="Q101" s="10">
        <f>IF(A101="","",IF(I101=0,0,IFERROR(P101/I101,0)))</f>
        <v/>
      </c>
      <c r="R101" s="11">
        <f>IF(A101="","",F101+30)</f>
        <v/>
      </c>
      <c r="S101" s="3" t="n"/>
    </row>
  </sheetData>
  <autoFilter ref="A1:S101"/>
  <conditionalFormatting sqref="P2:P101">
    <cfRule type="expression" priority="1" dxfId="0" stopIfTrue="1">
      <formula>AND($A2&lt;&gt;"",$P2&gt;'Assumptions &amp; Instructions'!$E$3)</formula>
    </cfRule>
    <cfRule type="expression" priority="2" dxfId="1" stopIfTrue="1">
      <formula>AND($A2&lt;&gt;"",$P2=0)</formula>
    </cfRule>
  </conditionalFormatting>
  <dataValidations count="4">
    <dataValidation sqref="C2:C101" showErrorMessage="1" showInputMessage="1" allowBlank="1" type="list">
      <formula1>'Assumptions &amp; Instructions'!$A$12:$A$21</formula1>
    </dataValidation>
    <dataValidation sqref="E2:E101" showErrorMessage="1" showInputMessage="1" allowBlank="1" type="list">
      <formula1>"Condominium,Townhouse,Detached house,Duplex,Triplex,Vacant land,Commercial property"</formula1>
    </dataValidation>
    <dataValidation sqref="J2:K101" showErrorMessage="1" showInputMessage="1" allowBlank="1" type="list">
      <formula1>"Yes,No"</formula1>
    </dataValidation>
    <dataValidation sqref="G2:H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18" customWidth="1" min="8" max="8"/>
    <col width="18" customWidth="1" min="9" max="9"/>
    <col width="23" customWidth="1" min="10" max="10"/>
    <col width="24" customWidth="1" min="11" max="11"/>
    <col width="20" customWidth="1" min="12" max="12"/>
    <col width="4" customWidth="1" min="13" max="13"/>
    <col width="20" customWidth="1" min="14" max="14"/>
    <col width="15" customWidth="1" min="15" max="15"/>
  </cols>
  <sheetData>
    <row r="1" ht="28" customHeight="1">
      <c r="A1" s="12" t="inlineStr">
        <is>
          <t>Quebec Welcome Tax Summary &amp; Dashboard</t>
        </is>
      </c>
    </row>
    <row r="2">
      <c r="A2" s="13" t="inlineStr">
        <is>
          <t>Portfolio overview</t>
        </is>
      </c>
      <c r="N2" s="13" t="inlineStr">
        <is>
          <t>Exemption summary</t>
        </is>
      </c>
    </row>
    <row r="3">
      <c r="A3" s="14" t="inlineStr">
        <is>
          <t>Total property transactions</t>
        </is>
      </c>
      <c r="B3" s="15">
        <f>COUNTIF('Welcome Tax Calculator'!$A$2:$A$101,"&lt;&gt;")</f>
        <v/>
      </c>
      <c r="H3" s="1" t="inlineStr">
        <is>
          <t>Municipality</t>
        </is>
      </c>
      <c r="I3" s="1" t="inlineStr">
        <is>
          <t>Transaction Count</t>
        </is>
      </c>
      <c r="J3" s="1" t="inlineStr">
        <is>
          <t>Total Taxable Base (CAD)</t>
        </is>
      </c>
      <c r="K3" s="1" t="inlineStr">
        <is>
          <t>Total Estimated Tax (CAD)</t>
        </is>
      </c>
      <c r="L3" s="1" t="inlineStr">
        <is>
          <t>Average Tax (CAD)</t>
        </is>
      </c>
      <c r="N3" s="16" t="inlineStr">
        <is>
          <t>Exemption Status</t>
        </is>
      </c>
      <c r="O3" s="16" t="inlineStr">
        <is>
          <t>Transactions</t>
        </is>
      </c>
    </row>
    <row r="4">
      <c r="A4" s="17" t="inlineStr">
        <is>
          <t>Total applicable property value</t>
        </is>
      </c>
      <c r="B4" s="9">
        <f>SUM('Welcome Tax Calculator'!$I$2:$I$101)</f>
        <v/>
      </c>
      <c r="H4" s="18" t="inlineStr">
        <is>
          <t>Montréal</t>
        </is>
      </c>
      <c r="I4" s="19">
        <f>COUNTIF('Welcome Tax Calculator'!$C$2:$C$101,$H4)</f>
        <v/>
      </c>
      <c r="J4" s="6">
        <f>SUMIF('Welcome Tax Calculator'!$C$2:$C$101,$H4,'Welcome Tax Calculator'!$M$2:$M$101)</f>
        <v/>
      </c>
      <c r="K4" s="6">
        <f>SUMIF('Welcome Tax Calculator'!$C$2:$C$101,$H4,'Welcome Tax Calculator'!$P$2:$P$101)</f>
        <v/>
      </c>
      <c r="L4" s="6">
        <f>IF($I4=0,0,IFERROR($K4/$I4,0))</f>
        <v/>
      </c>
      <c r="N4" s="18" t="inlineStr">
        <is>
          <t>Exempt</t>
        </is>
      </c>
      <c r="O4" s="19">
        <f>COUNTIF('Welcome Tax Calculator'!$J$2:$J$101,"Yes")</f>
        <v/>
      </c>
    </row>
    <row r="5">
      <c r="A5" s="14" t="inlineStr">
        <is>
          <t>Total estimated welcome tax</t>
        </is>
      </c>
      <c r="B5" s="6">
        <f>SUM('Welcome Tax Calculator'!$P$2:$P$101)</f>
        <v/>
      </c>
      <c r="H5" s="20" t="inlineStr">
        <is>
          <t>Québec City</t>
        </is>
      </c>
      <c r="I5" s="21">
        <f>COUNTIF('Welcome Tax Calculator'!$C$2:$C$101,$H5)</f>
        <v/>
      </c>
      <c r="J5" s="9">
        <f>SUMIF('Welcome Tax Calculator'!$C$2:$C$101,$H5,'Welcome Tax Calculator'!$M$2:$M$101)</f>
        <v/>
      </c>
      <c r="K5" s="9">
        <f>SUMIF('Welcome Tax Calculator'!$C$2:$C$101,$H5,'Welcome Tax Calculator'!$P$2:$P$101)</f>
        <v/>
      </c>
      <c r="L5" s="9">
        <f>IF($I5=0,0,IFERROR($K5/$I5,0))</f>
        <v/>
      </c>
      <c r="N5" s="20" t="inlineStr">
        <is>
          <t>Taxable</t>
        </is>
      </c>
      <c r="O5" s="21">
        <f>COUNTIF('Welcome Tax Calculator'!$J$2:$J$101,"No")</f>
        <v/>
      </c>
    </row>
    <row r="6">
      <c r="A6" s="17" t="inlineStr">
        <is>
          <t>Average estimated tax</t>
        </is>
      </c>
      <c r="B6" s="9">
        <f>IFERROR(AVERAGE('Welcome Tax Calculator'!$P$2:$P$101),0)</f>
        <v/>
      </c>
      <c r="H6" s="18" t="inlineStr">
        <is>
          <t>Laval</t>
        </is>
      </c>
      <c r="I6" s="19">
        <f>COUNTIF('Welcome Tax Calculator'!$C$2:$C$101,$H6)</f>
        <v/>
      </c>
      <c r="J6" s="6">
        <f>SUMIF('Welcome Tax Calculator'!$C$2:$C$101,$H6,'Welcome Tax Calculator'!$M$2:$M$101)</f>
        <v/>
      </c>
      <c r="K6" s="6">
        <f>SUMIF('Welcome Tax Calculator'!$C$2:$C$101,$H6,'Welcome Tax Calculator'!$P$2:$P$101)</f>
        <v/>
      </c>
      <c r="L6" s="6">
        <f>IF($I6=0,0,IFERROR($K6/$I6,0))</f>
        <v/>
      </c>
    </row>
    <row r="7">
      <c r="A7" s="14" t="inlineStr">
        <is>
          <t>Average effective tax rate</t>
        </is>
      </c>
      <c r="B7" s="7">
        <f>IFERROR(AVERAGE('Welcome Tax Calculator'!$Q$2:$Q$101),0)</f>
        <v/>
      </c>
      <c r="H7" s="20" t="inlineStr">
        <is>
          <t>Gatineau</t>
        </is>
      </c>
      <c r="I7" s="21">
        <f>COUNTIF('Welcome Tax Calculator'!$C$2:$C$101,$H7)</f>
        <v/>
      </c>
      <c r="J7" s="9">
        <f>SUMIF('Welcome Tax Calculator'!$C$2:$C$101,$H7,'Welcome Tax Calculator'!$M$2:$M$101)</f>
        <v/>
      </c>
      <c r="K7" s="9">
        <f>SUMIF('Welcome Tax Calculator'!$C$2:$C$101,$H7,'Welcome Tax Calculator'!$P$2:$P$101)</f>
        <v/>
      </c>
      <c r="L7" s="9">
        <f>IF($I7=0,0,IFERROR($K7/$I7,0))</f>
        <v/>
      </c>
    </row>
    <row r="8">
      <c r="A8" s="17" t="inlineStr">
        <is>
          <t>Exempt transactions</t>
        </is>
      </c>
      <c r="B8" s="22">
        <f>COUNTIF('Welcome Tax Calculator'!$J$2:$J$101,"Yes")</f>
        <v/>
      </c>
      <c r="H8" s="18" t="inlineStr">
        <is>
          <t>Longueuil</t>
        </is>
      </c>
      <c r="I8" s="19">
        <f>COUNTIF('Welcome Tax Calculator'!$C$2:$C$101,$H8)</f>
        <v/>
      </c>
      <c r="J8" s="6">
        <f>SUMIF('Welcome Tax Calculator'!$C$2:$C$101,$H8,'Welcome Tax Calculator'!$M$2:$M$101)</f>
        <v/>
      </c>
      <c r="K8" s="6">
        <f>SUMIF('Welcome Tax Calculator'!$C$2:$C$101,$H8,'Welcome Tax Calculator'!$P$2:$P$101)</f>
        <v/>
      </c>
      <c r="L8" s="6">
        <f>IF($I8=0,0,IFERROR($K8/$I8,0))</f>
        <v/>
      </c>
    </row>
    <row r="9">
      <c r="A9" s="14" t="inlineStr">
        <is>
          <t>Highest estimated tax</t>
        </is>
      </c>
      <c r="B9" s="6">
        <f>MAX('Welcome Tax Calculator'!$P$2:$P$101)</f>
        <v/>
      </c>
      <c r="H9" s="20" t="inlineStr">
        <is>
          <t>Sherbrooke</t>
        </is>
      </c>
      <c r="I9" s="21">
        <f>COUNTIF('Welcome Tax Calculator'!$C$2:$C$101,$H9)</f>
        <v/>
      </c>
      <c r="J9" s="9">
        <f>SUMIF('Welcome Tax Calculator'!$C$2:$C$101,$H9,'Welcome Tax Calculator'!$M$2:$M$101)</f>
        <v/>
      </c>
      <c r="K9" s="9">
        <f>SUMIF('Welcome Tax Calculator'!$C$2:$C$101,$H9,'Welcome Tax Calculator'!$P$2:$P$101)</f>
        <v/>
      </c>
      <c r="L9" s="9">
        <f>IF($I9=0,0,IFERROR($K9/$I9,0))</f>
        <v/>
      </c>
    </row>
    <row r="10">
      <c r="H10" s="18" t="inlineStr">
        <is>
          <t>Trois-Rivières</t>
        </is>
      </c>
      <c r="I10" s="19">
        <f>COUNTIF('Welcome Tax Calculator'!$C$2:$C$101,$H10)</f>
        <v/>
      </c>
      <c r="J10" s="6">
        <f>SUMIF('Welcome Tax Calculator'!$C$2:$C$101,$H10,'Welcome Tax Calculator'!$M$2:$M$101)</f>
        <v/>
      </c>
      <c r="K10" s="6">
        <f>SUMIF('Welcome Tax Calculator'!$C$2:$C$101,$H10,'Welcome Tax Calculator'!$P$2:$P$101)</f>
        <v/>
      </c>
      <c r="L10" s="6">
        <f>IF($I10=0,0,IFERROR($K10/$I10,0))</f>
        <v/>
      </c>
    </row>
    <row r="11">
      <c r="H11" s="20" t="inlineStr">
        <is>
          <t>Saguenay</t>
        </is>
      </c>
      <c r="I11" s="21">
        <f>COUNTIF('Welcome Tax Calculator'!$C$2:$C$101,$H11)</f>
        <v/>
      </c>
      <c r="J11" s="9">
        <f>SUMIF('Welcome Tax Calculator'!$C$2:$C$101,$H11,'Welcome Tax Calculator'!$M$2:$M$101)</f>
        <v/>
      </c>
      <c r="K11" s="9">
        <f>SUMIF('Welcome Tax Calculator'!$C$2:$C$101,$H11,'Welcome Tax Calculator'!$P$2:$P$101)</f>
        <v/>
      </c>
      <c r="L11" s="9">
        <f>IF($I11=0,0,IFERROR($K11/$I11,0))</f>
        <v/>
      </c>
    </row>
    <row r="12">
      <c r="H12" s="18" t="inlineStr">
        <is>
          <t>Lévis</t>
        </is>
      </c>
      <c r="I12" s="19">
        <f>COUNTIF('Welcome Tax Calculator'!$C$2:$C$101,$H12)</f>
        <v/>
      </c>
      <c r="J12" s="6">
        <f>SUMIF('Welcome Tax Calculator'!$C$2:$C$101,$H12,'Welcome Tax Calculator'!$M$2:$M$101)</f>
        <v/>
      </c>
      <c r="K12" s="6">
        <f>SUMIF('Welcome Tax Calculator'!$C$2:$C$101,$H12,'Welcome Tax Calculator'!$P$2:$P$101)</f>
        <v/>
      </c>
      <c r="L12" s="6">
        <f>IF($I12=0,0,IFERROR($K12/$I12,0))</f>
        <v/>
      </c>
    </row>
    <row r="13">
      <c r="H13" s="20" t="inlineStr">
        <is>
          <t>Terrebonne</t>
        </is>
      </c>
      <c r="I13" s="21">
        <f>COUNTIF('Welcome Tax Calculator'!$C$2:$C$101,$H13)</f>
        <v/>
      </c>
      <c r="J13" s="9">
        <f>SUMIF('Welcome Tax Calculator'!$C$2:$C$101,$H13,'Welcome Tax Calculator'!$M$2:$M$101)</f>
        <v/>
      </c>
      <c r="K13" s="9">
        <f>SUMIF('Welcome Tax Calculator'!$C$2:$C$101,$H13,'Welcome Tax Calculator'!$P$2:$P$101)</f>
        <v/>
      </c>
      <c r="L13" s="9">
        <f>IF($I13=0,0,IFERROR($K13/$I13,0))</f>
        <v/>
      </c>
    </row>
  </sheetData>
  <mergeCells count="1">
    <mergeCell ref="A1:O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9" customWidth="1" min="1" max="1"/>
    <col width="62" customWidth="1" min="2" max="2"/>
    <col width="43" customWidth="1" min="3" max="3"/>
    <col width="16" customWidth="1" min="4" max="4"/>
    <col width="25" customWidth="1" min="5" max="5"/>
    <col width="12" customWidth="1" min="6" max="6"/>
  </cols>
  <sheetData>
    <row r="1" ht="28" customHeight="1">
      <c r="A1" s="12" t="inlineStr">
        <is>
          <t>Quebec Welcome Tax Planning Assumptions &amp; Instructions</t>
        </is>
      </c>
    </row>
    <row r="2" ht="50" customHeight="1">
      <c r="A2" s="23" t="inlineStr">
        <is>
          <t>Planning Disclaimer</t>
        </is>
      </c>
      <c r="B2" s="24" t="inlineStr">
        <is>
          <t>Estimates are for planning purposes only and should be verified with the applicable municipality, notary, lawyer, or tax professional.</t>
        </is>
      </c>
      <c r="E2" s="25" t="inlineStr">
        <is>
          <t>Tax alert threshold (CAD)</t>
        </is>
      </c>
    </row>
    <row r="3">
      <c r="A3" s="18" t="inlineStr">
        <is>
          <t>Bracket 1 upper threshold (CAD)</t>
        </is>
      </c>
      <c r="B3" s="26" t="n">
        <v>60000</v>
      </c>
      <c r="C3" s="27" t="n">
        <v>0.005</v>
      </c>
      <c r="D3" s="18" t="inlineStr">
        <is>
          <t>Rate 1</t>
        </is>
      </c>
      <c r="E3" s="26" t="n">
        <v>10000</v>
      </c>
    </row>
    <row r="4">
      <c r="A4" s="20" t="inlineStr">
        <is>
          <t>Bracket 2 upper threshold (CAD)</t>
        </is>
      </c>
      <c r="B4" s="26" t="n">
        <v>300000</v>
      </c>
      <c r="C4" s="27" t="n">
        <v>0.01</v>
      </c>
      <c r="D4" s="20" t="inlineStr">
        <is>
          <t>Rate 2</t>
        </is>
      </c>
    </row>
    <row r="5">
      <c r="A5" s="18" t="inlineStr">
        <is>
          <t>Bracket 3 amount above threshold</t>
        </is>
      </c>
      <c r="B5" s="19" t="n"/>
      <c r="C5" s="27" t="n">
        <v>0.015</v>
      </c>
      <c r="D5" s="18" t="inlineStr">
        <is>
          <t>Rate 3</t>
        </is>
      </c>
    </row>
    <row r="6"/>
    <row r="7">
      <c r="A7" s="28" t="inlineStr">
        <is>
          <t>2026 Planning Rate Assumptions</t>
        </is>
      </c>
      <c r="B7" s="29" t="inlineStr">
        <is>
          <t>Confirm current indexed thresholds through the relevant municipality or Québec government source.</t>
        </is>
      </c>
    </row>
    <row r="8"/>
    <row r="9">
      <c r="A9" s="28" t="inlineStr">
        <is>
          <t>Municipality Adjustment Rates</t>
        </is>
      </c>
    </row>
    <row r="10">
      <c r="A10" s="29" t="inlineStr">
        <is>
          <t>Municipal adjustment rates are planning assumptions only.</t>
        </is>
      </c>
    </row>
    <row r="11">
      <c r="A11" s="1" t="inlineStr">
        <is>
          <t>Municipality</t>
        </is>
      </c>
      <c r="B11" s="1" t="inlineStr">
        <is>
          <t>Adjustment Rate</t>
        </is>
      </c>
      <c r="C11" s="1" t="inlineStr">
        <is>
          <t>Planning assumptions - verify current municipal rates</t>
        </is>
      </c>
    </row>
    <row r="12">
      <c r="A12" s="18" t="inlineStr">
        <is>
          <t>Montréal</t>
        </is>
      </c>
      <c r="B12" s="30" t="n">
        <v>0.12</v>
      </c>
      <c r="C12" s="18" t="inlineStr">
        <is>
          <t>Planning assumption - verify current municipal rate</t>
        </is>
      </c>
    </row>
    <row r="13">
      <c r="A13" s="20" t="inlineStr">
        <is>
          <t>Québec City</t>
        </is>
      </c>
      <c r="B13" s="30" t="n">
        <v>0.02</v>
      </c>
      <c r="C13" s="20" t="inlineStr">
        <is>
          <t>Planning assumption - verify current municipal rate</t>
        </is>
      </c>
    </row>
    <row r="14">
      <c r="A14" s="18" t="inlineStr">
        <is>
          <t>Laval</t>
        </is>
      </c>
      <c r="B14" s="30" t="n">
        <v>0.01</v>
      </c>
      <c r="C14" s="18" t="inlineStr">
        <is>
          <t>Planning assumption - verify current municipal rate</t>
        </is>
      </c>
    </row>
    <row r="15">
      <c r="A15" s="20" t="inlineStr">
        <is>
          <t>Gatineau</t>
        </is>
      </c>
      <c r="B15" s="30" t="n">
        <v>0.005</v>
      </c>
      <c r="C15" s="20" t="inlineStr">
        <is>
          <t>Planning assumption - verify current municipal rate</t>
        </is>
      </c>
    </row>
    <row r="16">
      <c r="A16" s="18" t="inlineStr">
        <is>
          <t>Longueuil</t>
        </is>
      </c>
      <c r="B16" s="30" t="n">
        <v>0.01</v>
      </c>
      <c r="C16" s="18" t="inlineStr">
        <is>
          <t>Planning assumption - verify current municipal rate</t>
        </is>
      </c>
    </row>
    <row r="17">
      <c r="A17" s="20" t="inlineStr">
        <is>
          <t>Sherbrooke</t>
        </is>
      </c>
      <c r="B17" s="30" t="n">
        <v>0</v>
      </c>
      <c r="C17" s="20" t="inlineStr">
        <is>
          <t>Planning assumption - verify current municipal rate</t>
        </is>
      </c>
    </row>
    <row r="18">
      <c r="A18" s="18" t="inlineStr">
        <is>
          <t>Trois-Rivières</t>
        </is>
      </c>
      <c r="B18" s="30" t="n">
        <v>0.005</v>
      </c>
      <c r="C18" s="18" t="inlineStr">
        <is>
          <t>Planning assumption - verify current municipal rate</t>
        </is>
      </c>
    </row>
    <row r="19">
      <c r="A19" s="20" t="inlineStr">
        <is>
          <t>Saguenay</t>
        </is>
      </c>
      <c r="B19" s="30" t="n">
        <v>0</v>
      </c>
      <c r="C19" s="20" t="inlineStr">
        <is>
          <t>Planning assumption - verify current municipal rate</t>
        </is>
      </c>
    </row>
    <row r="20">
      <c r="A20" s="18" t="inlineStr">
        <is>
          <t>Lévis</t>
        </is>
      </c>
      <c r="B20" s="30" t="n">
        <v>0.005</v>
      </c>
      <c r="C20" s="18" t="inlineStr">
        <is>
          <t>Planning assumption - verify current municipal rate</t>
        </is>
      </c>
    </row>
    <row r="21">
      <c r="A21" s="20" t="inlineStr">
        <is>
          <t>Terrebonne</t>
        </is>
      </c>
      <c r="B21" s="30" t="n">
        <v>0.01</v>
      </c>
      <c r="C21" s="20" t="inlineStr">
        <is>
          <t>Planning assumption - verify current municipal rate</t>
        </is>
      </c>
    </row>
    <row r="22"/>
    <row r="23"/>
    <row r="24">
      <c r="A24" s="28" t="inlineStr">
        <is>
          <t>Instructions</t>
        </is>
      </c>
    </row>
    <row r="25" ht="30" customHeight="1">
      <c r="A25" s="19" t="inlineStr">
        <is>
          <t>1</t>
        </is>
      </c>
      <c r="B25" s="31" t="inlineStr">
        <is>
          <t>Enter transaction details only in pale-yellow input cells on the Welcome Tax Calculator sheet.</t>
        </is>
      </c>
    </row>
    <row r="26" ht="30" customHeight="1">
      <c r="A26" s="21" t="inlineStr">
        <is>
          <t>2</t>
        </is>
      </c>
      <c r="B26" s="32" t="inlineStr">
        <is>
          <t>The applicable tax base uses the greater of the purchase price and municipal market value.</t>
        </is>
      </c>
    </row>
    <row r="27" ht="30" customHeight="1">
      <c r="A27" s="19" t="inlineStr">
        <is>
          <t>3</t>
        </is>
      </c>
      <c r="B27" s="31" t="inlineStr">
        <is>
          <t>Review related-person exemption eligibility carefully before relying on a zero-tax estimate.</t>
        </is>
      </c>
    </row>
    <row r="28" ht="30" customHeight="1">
      <c r="A28" s="21" t="inlineStr">
        <is>
          <t>4</t>
        </is>
      </c>
      <c r="B28" s="32" t="inlineStr">
        <is>
          <t>Confirm municipal rates and annually indexed thresholds before payment or closing.</t>
        </is>
      </c>
    </row>
    <row r="29" ht="30" customHeight="1">
      <c r="A29" s="19" t="inlineStr">
        <is>
          <t>5</t>
        </is>
      </c>
      <c r="B29" s="31" t="inlineStr">
        <is>
          <t>Welcome tax is separate from GST/QST, legal fees, land survey costs, and financing costs.</t>
        </is>
      </c>
    </row>
    <row r="30" ht="30" customHeight="1">
      <c r="A30" s="21" t="inlineStr">
        <is>
          <t>6</t>
        </is>
      </c>
      <c r="B30" s="32" t="inlineStr">
        <is>
          <t>Consult the municipality or a professional adviser before payment.</t>
        </is>
      </c>
    </row>
    <row r="31" ht="30" customHeight="1">
      <c r="A31" s="19" t="inlineStr">
        <is>
          <t>7</t>
        </is>
      </c>
      <c r="B31" s="31" t="inlineStr">
        <is>
          <t>The Summary &amp; Dashboard sheet presents portfolio totals, municipality comparisons, and planning charts.</t>
        </is>
      </c>
    </row>
    <row r="32" ht="30" customHeight="1">
      <c r="A32" s="21" t="inlineStr">
        <is>
          <t>8</t>
        </is>
      </c>
      <c r="B32" s="32" t="inlineStr">
        <is>
          <t>The Assumptions &amp; Instructions sheet contains editable rates, thresholds, and the tax alert threshold.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2026-09-08T18:05:36Z</dcterms:created>
  <dcterms:modified xmlns:dcterms="http://purl.org/dc/terms/" xmlns:xsi="http://www.w3.org/2001/XMLSchema-instance" xsi:type="dcterms:W3CDTF">2026-09-08T18:05:36Z</dcterms:modified>
</cp:coreProperties>
</file>