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ittance Register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Reference &amp; Instructions" sheetId="3" state="visible" r:id="rId3"/>
  </sheets>
  <definedNames>
    <definedName name="_xlnm._FilterDatabase" localSheetId="0" hidden="1">'Remittance Register'!$A$2:$T$102</definedName>
    <definedName name="_xlnm._FilterDatabase" localSheetId="2" hidden="1">'Reference &amp; Instructions'!$A$13:$D$20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0\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"/>
      <b val="1"/>
      <color rgb="001F2937"/>
      <sz val="10"/>
    </font>
    <font>
      <name val="Aptos"/>
      <b val="1"/>
      <color rgb="000F766E"/>
      <sz val="12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0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165" fontId="6" fillId="8" borderId="1" applyAlignment="1" pivotButton="0" quotePrefix="0" xfId="0">
      <alignment horizontal="right" vertical="center"/>
    </xf>
    <xf numFmtId="0" fontId="0" fillId="6" borderId="0" pivotButton="0" quotePrefix="0" xfId="0"/>
    <xf numFmtId="166" fontId="6" fillId="8" borderId="1" applyAlignment="1" pivotButton="0" quotePrefix="0" xfId="0">
      <alignment horizontal="right" vertical="center"/>
    </xf>
    <xf numFmtId="1" fontId="6" fillId="8" borderId="1" applyAlignment="1" pivotButton="0" quotePrefix="0" xfId="0">
      <alignment horizontal="right" vertical="center"/>
    </xf>
    <xf numFmtId="10" fontId="6" fillId="8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0" fontId="4" fillId="7" borderId="1" pivotButton="0" quotePrefix="0" xfId="0"/>
    <xf numFmtId="0" fontId="3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 wrapText="1"/>
    </xf>
    <xf numFmtId="166" fontId="5" fillId="8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1F2937"/>
        <sz val="10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Adjusted WSIB Premium by Reporting Period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Dashboard'!C14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'Summary Dashboard'!$A$15:$A$26</f>
            </numRef>
          </cat>
          <val>
            <numRef>
              <f>'Summary Dashboard'!$C$15:$C$26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Reporting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Adjusted Premium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Remittance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Dashboard'!I14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Dashboard'!$H$15:$H$17</f>
            </numRef>
          </cat>
          <val>
            <numRef>
              <f>'Summary Dashboard'!$I$15:$I$17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19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</row>
      <rowOff>0</rowOff>
    </from>
    <ext cx="36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21" customWidth="1" min="5" max="5"/>
    <col width="16" customWidth="1" min="6" max="6"/>
    <col width="20" customWidth="1" min="7" max="7"/>
    <col width="19" customWidth="1" min="8" max="8"/>
    <col width="25" customWidth="1" min="9" max="9"/>
    <col width="20" customWidth="1" min="10" max="10"/>
    <col width="28" customWidth="1" min="11" max="11"/>
    <col width="20" customWidth="1" min="12" max="12"/>
    <col width="26" customWidth="1" min="13" max="13"/>
    <col width="22" customWidth="1" min="14" max="14"/>
    <col width="21" customWidth="1" min="15" max="15"/>
    <col width="15" customWidth="1" min="16" max="16"/>
    <col width="15" customWidth="1" min="17" max="17"/>
    <col width="23" customWidth="1" min="18" max="18"/>
    <col width="34" customWidth="1" min="19" max="19"/>
    <col width="20" customWidth="1" min="20" max="20"/>
  </cols>
  <sheetData>
    <row r="1" ht="28" customHeight="1">
      <c r="A1" s="1" t="inlineStr">
        <is>
          <t>WSIB Premium Remittance Register — Ontario</t>
        </is>
      </c>
    </row>
    <row r="2" ht="38" customHeight="1">
      <c r="A2" s="2" t="inlineStr">
        <is>
          <t>Remittance ID</t>
        </is>
      </c>
      <c r="B2" s="2" t="inlineStr">
        <is>
          <t>Reporting Period Start</t>
        </is>
      </c>
      <c r="C2" s="2" t="inlineStr">
        <is>
          <t>Reporting Period End</t>
        </is>
      </c>
      <c r="D2" s="2" t="inlineStr">
        <is>
          <t>Payment Due Date</t>
        </is>
      </c>
      <c r="E2" s="2" t="inlineStr">
        <is>
          <t>Employee Name</t>
        </is>
      </c>
      <c r="F2" s="2" t="inlineStr">
        <is>
          <t>City</t>
        </is>
      </c>
      <c r="G2" s="2" t="inlineStr">
        <is>
          <t>WSIB Account Number</t>
        </is>
      </c>
      <c r="H2" s="2" t="inlineStr">
        <is>
          <t>NAICS / WSIB Class Code</t>
        </is>
      </c>
      <c r="I2" s="2" t="inlineStr">
        <is>
          <t>Business Activity</t>
        </is>
      </c>
      <c r="J2" s="2" t="inlineStr">
        <is>
          <t>Insurable Earnings (CAD)</t>
        </is>
      </c>
      <c r="K2" s="2" t="inlineStr">
        <is>
          <t>Maximum Annual Insurable Earnings (CAD)</t>
        </is>
      </c>
      <c r="L2" s="2" t="inlineStr">
        <is>
          <t>Rate per $100 of Earnings</t>
        </is>
      </c>
      <c r="M2" s="2" t="inlineStr">
        <is>
          <t>WSIB Premium Before Adjustment (CAD)</t>
        </is>
      </c>
      <c r="N2" s="2" t="inlineStr">
        <is>
          <t>Experience Rating Adjustment %</t>
        </is>
      </c>
      <c r="O2" s="2" t="inlineStr">
        <is>
          <t>Adjusted Premium (CAD)</t>
        </is>
      </c>
      <c r="P2" s="2" t="inlineStr">
        <is>
          <t>Payment Status</t>
        </is>
      </c>
      <c r="Q2" s="2" t="inlineStr">
        <is>
          <t>Payment Date</t>
        </is>
      </c>
      <c r="R2" s="2" t="inlineStr">
        <is>
          <t>Variance to Prior Period (CAD)</t>
        </is>
      </c>
      <c r="S2" s="2" t="inlineStr">
        <is>
          <t>Notes</t>
        </is>
      </c>
      <c r="T2" s="2" t="inlineStr">
        <is>
          <t>Maximum Check</t>
        </is>
      </c>
    </row>
    <row r="3" ht="21" customHeight="1">
      <c r="A3" s="3" t="inlineStr">
        <is>
          <t>WSIB-2026-001</t>
        </is>
      </c>
      <c r="B3" s="4" t="n">
        <v>46023</v>
      </c>
      <c r="C3" s="4" t="n">
        <v>46053</v>
      </c>
      <c r="D3" s="4" t="n">
        <v>46063</v>
      </c>
      <c r="E3" s="5" t="inlineStr">
        <is>
          <t>Liam Thompson</t>
        </is>
      </c>
      <c r="F3" s="5" t="inlineStr">
        <is>
          <t>Toronto</t>
        </is>
      </c>
      <c r="G3" s="3" t="inlineStr">
        <is>
          <t>168942351</t>
        </is>
      </c>
      <c r="H3" s="3" t="n">
        <v>10000</v>
      </c>
      <c r="I3" s="6">
        <f>IF(H3="","",IFERROR(VLOOKUP(H3,'Reference &amp; Instructions'!$A$14:$D$20,2,FALSE),""))</f>
        <v/>
      </c>
      <c r="J3" s="7" t="n">
        <v>5250</v>
      </c>
      <c r="K3" s="7" t="n"/>
      <c r="L3" s="8">
        <f>IF(H3="","",IFERROR(VLOOKUP(H3,'Reference &amp; Instructions'!$A$14:$D$20,4,FALSE),""))</f>
        <v/>
      </c>
      <c r="M3" s="9">
        <f>IF(OR(J3="",L3=""),"",J3*L3/100)</f>
        <v/>
      </c>
      <c r="N3" s="10" t="n">
        <v>0.02</v>
      </c>
      <c r="O3" s="9">
        <f>IF(M3="","",M3*(1+IF(N3="",0,N3)))</f>
        <v/>
      </c>
      <c r="P3" s="3" t="inlineStr">
        <is>
          <t>Paid</t>
        </is>
      </c>
      <c r="Q3" s="4" t="n">
        <v>46063</v>
      </c>
      <c r="R3" s="9">
        <f>IF(OR(E3="",C3="",O3=""),"",O3-IFERROR(SUMIFS($O$3:$O$102,$E$3:$E$102,E3,$C$3:$C$102,"&lt;"&amp;C3),0))</f>
        <v/>
      </c>
      <c r="S3" s="5" t="inlineStr">
        <is>
          <t>January payroll remittance</t>
        </is>
      </c>
      <c r="T3" s="11">
        <f>IF(OR(J3="",K3=""),"",IF(J3&lt;=K3,"Within maximum","Review maximum"))</f>
        <v/>
      </c>
    </row>
    <row r="4" ht="21" customHeight="1">
      <c r="A4" s="3" t="inlineStr">
        <is>
          <t>WSIB-2026-002</t>
        </is>
      </c>
      <c r="B4" s="4" t="n">
        <v>46054</v>
      </c>
      <c r="C4" s="4" t="n">
        <v>46081</v>
      </c>
      <c r="D4" s="4" t="n">
        <v>46091</v>
      </c>
      <c r="E4" s="5" t="inlineStr">
        <is>
          <t>Emma Tremblay</t>
        </is>
      </c>
      <c r="F4" s="5" t="inlineStr">
        <is>
          <t>Ottawa</t>
        </is>
      </c>
      <c r="G4" s="3" t="inlineStr">
        <is>
          <t>168942351</t>
        </is>
      </c>
      <c r="H4" s="3" t="n">
        <v>12100</v>
      </c>
      <c r="I4" s="12">
        <f>IF(H4="","",IFERROR(VLOOKUP(H4,'Reference &amp; Instructions'!$A$14:$D$20,2,FALSE),""))</f>
        <v/>
      </c>
      <c r="J4" s="7" t="n">
        <v>6800</v>
      </c>
      <c r="K4" s="7" t="n"/>
      <c r="L4" s="13">
        <f>IF(H4="","",IFERROR(VLOOKUP(H4,'Reference &amp; Instructions'!$A$14:$D$20,4,FALSE),""))</f>
        <v/>
      </c>
      <c r="M4" s="14">
        <f>IF(OR(J4="",L4=""),"",J4*L4/100)</f>
        <v/>
      </c>
      <c r="N4" s="10" t="n">
        <v>-0.01</v>
      </c>
      <c r="O4" s="14">
        <f>IF(M4="","",M4*(1+IF(N4="",0,N4)))</f>
        <v/>
      </c>
      <c r="P4" s="3" t="inlineStr">
        <is>
          <t>Paid</t>
        </is>
      </c>
      <c r="Q4" s="4" t="n">
        <v>46091</v>
      </c>
      <c r="R4" s="14">
        <f>IF(OR(E4="",C4="",O4=""),"",O4-IFERROR(SUMIFS($O$3:$O$102,$E$3:$E$102,E4,$C$3:$C$102,"&lt;"&amp;C4),0))</f>
        <v/>
      </c>
      <c r="S4" s="5" t="inlineStr">
        <is>
          <t>February payroll remittance</t>
        </is>
      </c>
      <c r="T4" s="15">
        <f>IF(OR(J4="",K4=""),"",IF(J4&lt;=K4,"Within maximum","Review maximum"))</f>
        <v/>
      </c>
    </row>
    <row r="5" ht="21" customHeight="1">
      <c r="A5" s="3" t="inlineStr">
        <is>
          <t>WSIB-2026-003</t>
        </is>
      </c>
      <c r="B5" s="4" t="n">
        <v>46082</v>
      </c>
      <c r="C5" s="4" t="n">
        <v>46112</v>
      </c>
      <c r="D5" s="4" t="n">
        <v>46122</v>
      </c>
      <c r="E5" s="5" t="inlineStr">
        <is>
          <t>Noah Singh</t>
        </is>
      </c>
      <c r="F5" s="5" t="inlineStr">
        <is>
          <t>Mississauga</t>
        </is>
      </c>
      <c r="G5" s="3" t="inlineStr">
        <is>
          <t>168942351</t>
        </is>
      </c>
      <c r="H5" s="3" t="n">
        <v>10150</v>
      </c>
      <c r="I5" s="6">
        <f>IF(H5="","",IFERROR(VLOOKUP(H5,'Reference &amp; Instructions'!$A$14:$D$20,2,FALSE),""))</f>
        <v/>
      </c>
      <c r="J5" s="7" t="n">
        <v>7350</v>
      </c>
      <c r="K5" s="7" t="n"/>
      <c r="L5" s="8">
        <f>IF(H5="","",IFERROR(VLOOKUP(H5,'Reference &amp; Instructions'!$A$14:$D$20,4,FALSE),""))</f>
        <v/>
      </c>
      <c r="M5" s="9">
        <f>IF(OR(J5="",L5=""),"",J5*L5/100)</f>
        <v/>
      </c>
      <c r="N5" s="10" t="n">
        <v>0.03</v>
      </c>
      <c r="O5" s="9">
        <f>IF(M5="","",M5*(1+IF(N5="",0,N5)))</f>
        <v/>
      </c>
      <c r="P5" s="3" t="inlineStr">
        <is>
          <t>Paid</t>
        </is>
      </c>
      <c r="Q5" s="4" t="n">
        <v>46125</v>
      </c>
      <c r="R5" s="9">
        <f>IF(OR(E5="",C5="",O5=""),"",O5-IFERROR(SUMIFS($O$3:$O$102,$E$3:$E$102,E5,$C$3:$C$102,"&lt;"&amp;C5),0))</f>
        <v/>
      </c>
      <c r="S5" s="5" t="inlineStr">
        <is>
          <t>Retail payroll review completed</t>
        </is>
      </c>
      <c r="T5" s="11">
        <f>IF(OR(J5="",K5=""),"",IF(J5&lt;=K5,"Within maximum","Review maximum"))</f>
        <v/>
      </c>
    </row>
    <row r="6" ht="21" customHeight="1">
      <c r="A6" s="3" t="inlineStr">
        <is>
          <t>WSIB-2026-004</t>
        </is>
      </c>
      <c r="B6" s="4" t="n">
        <v>46113</v>
      </c>
      <c r="C6" s="4" t="n">
        <v>46142</v>
      </c>
      <c r="D6" s="4" t="n">
        <v>46152</v>
      </c>
      <c r="E6" s="5" t="inlineStr">
        <is>
          <t>Olivia Martin</t>
        </is>
      </c>
      <c r="F6" s="5" t="inlineStr">
        <is>
          <t>Hamilton</t>
        </is>
      </c>
      <c r="G6" s="3" t="inlineStr">
        <is>
          <t>168942351</t>
        </is>
      </c>
      <c r="H6" s="3" t="n">
        <v>11200</v>
      </c>
      <c r="I6" s="12">
        <f>IF(H6="","",IFERROR(VLOOKUP(H6,'Reference &amp; Instructions'!$A$14:$D$20,2,FALSE),""))</f>
        <v/>
      </c>
      <c r="J6" s="7" t="n">
        <v>9800</v>
      </c>
      <c r="K6" s="7" t="n"/>
      <c r="L6" s="13">
        <f>IF(H6="","",IFERROR(VLOOKUP(H6,'Reference &amp; Instructions'!$A$14:$D$20,4,FALSE),""))</f>
        <v/>
      </c>
      <c r="M6" s="14">
        <f>IF(OR(J6="",L6=""),"",J6*L6/100)</f>
        <v/>
      </c>
      <c r="N6" s="10" t="n">
        <v>-0.02</v>
      </c>
      <c r="O6" s="14">
        <f>IF(M6="","",M6*(1+IF(N6="",0,N6)))</f>
        <v/>
      </c>
      <c r="P6" s="3" t="inlineStr">
        <is>
          <t>Paid</t>
        </is>
      </c>
      <c r="Q6" s="4" t="n">
        <v>46153</v>
      </c>
      <c r="R6" s="14">
        <f>IF(OR(E6="",C6="",O6=""),"",O6-IFERROR(SUMIFS($O$3:$O$102,$E$3:$E$102,E6,$C$3:$C$102,"&lt;"&amp;C6),0))</f>
        <v/>
      </c>
      <c r="S6" s="5" t="inlineStr">
        <is>
          <t>Construction support classification confirmed</t>
        </is>
      </c>
      <c r="T6" s="15">
        <f>IF(OR(J6="",K6=""),"",IF(J6&lt;=K6,"Within maximum","Review maximum"))</f>
        <v/>
      </c>
    </row>
    <row r="7" ht="21" customHeight="1">
      <c r="A7" s="3" t="inlineStr">
        <is>
          <t>WSIB-2026-005</t>
        </is>
      </c>
      <c r="B7" s="4" t="n">
        <v>46143</v>
      </c>
      <c r="C7" s="4" t="n">
        <v>46173</v>
      </c>
      <c r="D7" s="4" t="n">
        <v>46183</v>
      </c>
      <c r="E7" s="5" t="inlineStr">
        <is>
          <t>Lucas Chen</t>
        </is>
      </c>
      <c r="F7" s="5" t="inlineStr">
        <is>
          <t>Markham</t>
        </is>
      </c>
      <c r="G7" s="3" t="inlineStr">
        <is>
          <t>168942351</t>
        </is>
      </c>
      <c r="H7" s="3" t="n">
        <v>12100</v>
      </c>
      <c r="I7" s="6">
        <f>IF(H7="","",IFERROR(VLOOKUP(H7,'Reference &amp; Instructions'!$A$14:$D$20,2,FALSE),""))</f>
        <v/>
      </c>
      <c r="J7" s="7" t="n">
        <v>6200</v>
      </c>
      <c r="K7" s="7" t="n"/>
      <c r="L7" s="8">
        <f>IF(H7="","",IFERROR(VLOOKUP(H7,'Reference &amp; Instructions'!$A$14:$D$20,4,FALSE),""))</f>
        <v/>
      </c>
      <c r="M7" s="9">
        <f>IF(OR(J7="",L7=""),"",J7*L7/100)</f>
        <v/>
      </c>
      <c r="N7" s="10" t="n">
        <v>0</v>
      </c>
      <c r="O7" s="9">
        <f>IF(M7="","",M7*(1+IF(N7="",0,N7)))</f>
        <v/>
      </c>
      <c r="P7" s="3" t="inlineStr">
        <is>
          <t>Paid</t>
        </is>
      </c>
      <c r="Q7" s="4" t="n">
        <v>46183</v>
      </c>
      <c r="R7" s="9">
        <f>IF(OR(E7="",C7="",O7=""),"",O7-IFERROR(SUMIFS($O$3:$O$102,$E$3:$E$102,E7,$C$3:$C$102,"&lt;"&amp;C7),0))</f>
        <v/>
      </c>
      <c r="S7" s="5" t="inlineStr">
        <is>
          <t>Professional services payroll remittance</t>
        </is>
      </c>
      <c r="T7" s="11">
        <f>IF(OR(J7="",K7=""),"",IF(J7&lt;=K7,"Within maximum","Review maximum"))</f>
        <v/>
      </c>
    </row>
    <row r="8" ht="21" customHeight="1">
      <c r="A8" s="3" t="inlineStr">
        <is>
          <t>WSIB-2026-006</t>
        </is>
      </c>
      <c r="B8" s="4" t="n">
        <v>46174</v>
      </c>
      <c r="C8" s="4" t="n">
        <v>46203</v>
      </c>
      <c r="D8" s="4" t="n">
        <v>46213</v>
      </c>
      <c r="E8" s="5" t="inlineStr">
        <is>
          <t>Sophie Gagnon</t>
        </is>
      </c>
      <c r="F8" s="5" t="inlineStr">
        <is>
          <t>Kingston</t>
        </is>
      </c>
      <c r="G8" s="3" t="inlineStr">
        <is>
          <t>168942351</t>
        </is>
      </c>
      <c r="H8" s="3" t="n">
        <v>11400</v>
      </c>
      <c r="I8" s="12">
        <f>IF(H8="","",IFERROR(VLOOKUP(H8,'Reference &amp; Instructions'!$A$14:$D$20,2,FALSE),""))</f>
        <v/>
      </c>
      <c r="J8" s="7" t="n">
        <v>4450</v>
      </c>
      <c r="K8" s="7" t="n"/>
      <c r="L8" s="13">
        <f>IF(H8="","",IFERROR(VLOOKUP(H8,'Reference &amp; Instructions'!$A$14:$D$20,4,FALSE),""))</f>
        <v/>
      </c>
      <c r="M8" s="14">
        <f>IF(OR(J8="",L8=""),"",J8*L8/100)</f>
        <v/>
      </c>
      <c r="N8" s="10" t="n">
        <v>0.05</v>
      </c>
      <c r="O8" s="14">
        <f>IF(M8="","",M8*(1+IF(N8="",0,N8)))</f>
        <v/>
      </c>
      <c r="P8" s="3" t="inlineStr">
        <is>
          <t>Review</t>
        </is>
      </c>
      <c r="Q8" s="4" t="n"/>
      <c r="R8" s="14">
        <f>IF(OR(E8="",C8="",O8=""),"",O8-IFERROR(SUMIFS($O$3:$O$102,$E$3:$E$102,E8,$C$3:$C$102,"&lt;"&amp;C8),0))</f>
        <v/>
      </c>
      <c r="S8" s="5" t="inlineStr">
        <is>
          <t>Confirm supporting payroll records before payment</t>
        </is>
      </c>
      <c r="T8" s="15">
        <f>IF(OR(J8="",K8=""),"",IF(J8&lt;=K8,"Within maximum","Review maximum"))</f>
        <v/>
      </c>
    </row>
    <row r="9" ht="21" customHeight="1">
      <c r="A9" s="3" t="inlineStr">
        <is>
          <t>WSIB-2026-007</t>
        </is>
      </c>
      <c r="B9" s="4" t="n">
        <v>46204</v>
      </c>
      <c r="C9" s="4" t="n">
        <v>46234</v>
      </c>
      <c r="D9" s="4" t="n">
        <v>46244</v>
      </c>
      <c r="E9" s="5" t="inlineStr">
        <is>
          <t>Ethan Wilson</t>
        </is>
      </c>
      <c r="F9" s="5" t="inlineStr">
        <is>
          <t>London</t>
        </is>
      </c>
      <c r="G9" s="3" t="inlineStr">
        <is>
          <t>168942351</t>
        </is>
      </c>
      <c r="H9" s="3" t="n">
        <v>13100</v>
      </c>
      <c r="I9" s="6">
        <f>IF(H9="","",IFERROR(VLOOKUP(H9,'Reference &amp; Instructions'!$A$14:$D$20,2,FALSE),""))</f>
        <v/>
      </c>
      <c r="J9" s="7" t="n">
        <v>8150</v>
      </c>
      <c r="K9" s="7" t="n"/>
      <c r="L9" s="8">
        <f>IF(H9="","",IFERROR(VLOOKUP(H9,'Reference &amp; Instructions'!$A$14:$D$20,4,FALSE),""))</f>
        <v/>
      </c>
      <c r="M9" s="9">
        <f>IF(OR(J9="",L9=""),"",J9*L9/100)</f>
        <v/>
      </c>
      <c r="N9" s="10" t="n">
        <v>0.01</v>
      </c>
      <c r="O9" s="9">
        <f>IF(M9="","",M9*(1+IF(N9="",0,N9)))</f>
        <v/>
      </c>
      <c r="P9" s="3" t="inlineStr">
        <is>
          <t>Paid</t>
        </is>
      </c>
      <c r="Q9" s="4" t="n">
        <v>46244</v>
      </c>
      <c r="R9" s="9">
        <f>IF(OR(E9="",C9="",O9=""),"",O9-IFERROR(SUMIFS($O$3:$O$102,$E$3:$E$102,E9,$C$3:$C$102,"&lt;"&amp;C9),0))</f>
        <v/>
      </c>
      <c r="S9" s="5" t="inlineStr">
        <is>
          <t>Warehousing payroll remittance</t>
        </is>
      </c>
      <c r="T9" s="11">
        <f>IF(OR(J9="",K9=""),"",IF(J9&lt;=K9,"Within maximum","Review maximum"))</f>
        <v/>
      </c>
    </row>
    <row r="10" ht="21" customHeight="1">
      <c r="A10" s="3" t="inlineStr">
        <is>
          <t>WSIB-2026-008</t>
        </is>
      </c>
      <c r="B10" s="4" t="n">
        <v>46235</v>
      </c>
      <c r="C10" s="4" t="n">
        <v>46265</v>
      </c>
      <c r="D10" s="4" t="n">
        <v>46336</v>
      </c>
      <c r="E10" s="5" t="inlineStr">
        <is>
          <t>Charlotte Brown</t>
        </is>
      </c>
      <c r="F10" s="5" t="inlineStr">
        <is>
          <t>Windsor</t>
        </is>
      </c>
      <c r="G10" s="3" t="inlineStr">
        <is>
          <t>168942351</t>
        </is>
      </c>
      <c r="H10" s="3" t="n">
        <v>14100</v>
      </c>
      <c r="I10" s="12">
        <f>IF(H10="","",IFERROR(VLOOKUP(H10,'Reference &amp; Instructions'!$A$14:$D$20,2,FALSE),""))</f>
        <v/>
      </c>
      <c r="J10" s="7" t="n">
        <v>7600</v>
      </c>
      <c r="K10" s="7" t="n"/>
      <c r="L10" s="13">
        <f>IF(H10="","",IFERROR(VLOOKUP(H10,'Reference &amp; Instructions'!$A$14:$D$20,4,FALSE),""))</f>
        <v/>
      </c>
      <c r="M10" s="14">
        <f>IF(OR(J10="",L10=""),"",J10*L10/100)</f>
        <v/>
      </c>
      <c r="N10" s="10" t="n">
        <v>0</v>
      </c>
      <c r="O10" s="14">
        <f>IF(M10="","",M10*(1+IF(N10="",0,N10)))</f>
        <v/>
      </c>
      <c r="P10" s="3" t="inlineStr">
        <is>
          <t>Pending</t>
        </is>
      </c>
      <c r="Q10" s="4" t="n"/>
      <c r="R10" s="14">
        <f>IF(OR(E10="",C10="",O10=""),"",O10-IFERROR(SUMIFS($O$3:$O$102,$E$3:$E$102,E10,$C$3:$C$102,"&lt;"&amp;C10),0))</f>
        <v/>
      </c>
      <c r="S10" s="5" t="inlineStr">
        <is>
          <t>Confirm payment date with WSIB filing schedule</t>
        </is>
      </c>
      <c r="T10" s="15">
        <f>IF(OR(J10="",K10=""),"",IF(J10&lt;=K10,"Within maximum","Review maximum"))</f>
        <v/>
      </c>
    </row>
    <row r="11" ht="21" customHeight="1">
      <c r="A11" s="3" t="inlineStr">
        <is>
          <t>WSIB-2026-009</t>
        </is>
      </c>
      <c r="B11" s="4" t="n">
        <v>46266</v>
      </c>
      <c r="C11" s="4" t="n">
        <v>46295</v>
      </c>
      <c r="D11" s="4" t="n">
        <v>46341</v>
      </c>
      <c r="E11" s="5" t="inlineStr">
        <is>
          <t>William MacDonald</t>
        </is>
      </c>
      <c r="F11" s="5" t="inlineStr">
        <is>
          <t>Barrie</t>
        </is>
      </c>
      <c r="G11" s="3" t="inlineStr">
        <is>
          <t>168942351</t>
        </is>
      </c>
      <c r="H11" s="3" t="n">
        <v>10000</v>
      </c>
      <c r="I11" s="6">
        <f>IF(H11="","",IFERROR(VLOOKUP(H11,'Reference &amp; Instructions'!$A$14:$D$20,2,FALSE),""))</f>
        <v/>
      </c>
      <c r="J11" s="7" t="n">
        <v>5900</v>
      </c>
      <c r="K11" s="7" t="n"/>
      <c r="L11" s="8">
        <f>IF(H11="","",IFERROR(VLOOKUP(H11,'Reference &amp; Instructions'!$A$14:$D$20,4,FALSE),""))</f>
        <v/>
      </c>
      <c r="M11" s="9">
        <f>IF(OR(J11="",L11=""),"",J11*L11/100)</f>
        <v/>
      </c>
      <c r="N11" s="10" t="n">
        <v>-0.01</v>
      </c>
      <c r="O11" s="9">
        <f>IF(M11="","",M11*(1+IF(N11="",0,N11)))</f>
        <v/>
      </c>
      <c r="P11" s="3" t="inlineStr">
        <is>
          <t>Paid</t>
        </is>
      </c>
      <c r="Q11" s="4" t="n">
        <v>46310</v>
      </c>
      <c r="R11" s="9">
        <f>IF(OR(E11="",C11="",O11=""),"",O11-IFERROR(SUMIFS($O$3:$O$102,$E$3:$E$102,E11,$C$3:$C$102,"&lt;"&amp;C11),0))</f>
        <v/>
      </c>
      <c r="S11" s="5" t="inlineStr">
        <is>
          <t>September payroll remittance paid early</t>
        </is>
      </c>
      <c r="T11" s="11">
        <f>IF(OR(J11="",K11=""),"",IF(J11&lt;=K11,"Within maximum","Review maximum"))</f>
        <v/>
      </c>
    </row>
    <row r="12" ht="21" customHeight="1">
      <c r="A12" s="3" t="n"/>
      <c r="B12" s="4" t="n"/>
      <c r="C12" s="4" t="n"/>
      <c r="D12" s="4" t="n"/>
      <c r="E12" s="5" t="n"/>
      <c r="F12" s="5" t="n"/>
      <c r="G12" s="3" t="n"/>
      <c r="H12" s="3" t="n"/>
      <c r="I12" s="12">
        <f>IF(H12="","",IFERROR(VLOOKUP(H12,'Reference &amp; Instructions'!$A$14:$D$20,2,FALSE),""))</f>
        <v/>
      </c>
      <c r="J12" s="7" t="n"/>
      <c r="K12" s="7" t="n"/>
      <c r="L12" s="13">
        <f>IF(H12="","",IFERROR(VLOOKUP(H12,'Reference &amp; Instructions'!$A$14:$D$20,4,FALSE),""))</f>
        <v/>
      </c>
      <c r="M12" s="14">
        <f>IF(OR(J12="",L12=""),"",J12*L12/100)</f>
        <v/>
      </c>
      <c r="N12" s="10" t="n"/>
      <c r="O12" s="14">
        <f>IF(M12="","",M12*(1+IF(N12="",0,N12)))</f>
        <v/>
      </c>
      <c r="P12" s="3" t="n"/>
      <c r="Q12" s="4" t="n"/>
      <c r="R12" s="14">
        <f>IF(OR(E12="",C12="",O12=""),"",O12-IFERROR(SUMIFS($O$3:$O$102,$E$3:$E$102,E12,$C$3:$C$102,"&lt;"&amp;C12),0))</f>
        <v/>
      </c>
      <c r="S12" s="5" t="n"/>
      <c r="T12" s="15">
        <f>IF(OR(J12="",K12=""),"",IF(J12&lt;=K12,"Within maximum","Review maximum"))</f>
        <v/>
      </c>
    </row>
    <row r="13" ht="21" customHeight="1">
      <c r="A13" s="3" t="n"/>
      <c r="B13" s="4" t="n"/>
      <c r="C13" s="4" t="n"/>
      <c r="D13" s="4" t="n"/>
      <c r="E13" s="5" t="n"/>
      <c r="F13" s="5" t="n"/>
      <c r="G13" s="3" t="n"/>
      <c r="H13" s="3" t="n"/>
      <c r="I13" s="6">
        <f>IF(H13="","",IFERROR(VLOOKUP(H13,'Reference &amp; Instructions'!$A$14:$D$20,2,FALSE),""))</f>
        <v/>
      </c>
      <c r="J13" s="7" t="n"/>
      <c r="K13" s="7" t="n"/>
      <c r="L13" s="8">
        <f>IF(H13="","",IFERROR(VLOOKUP(H13,'Reference &amp; Instructions'!$A$14:$D$20,4,FALSE),""))</f>
        <v/>
      </c>
      <c r="M13" s="9">
        <f>IF(OR(J13="",L13=""),"",J13*L13/100)</f>
        <v/>
      </c>
      <c r="N13" s="10" t="n"/>
      <c r="O13" s="9">
        <f>IF(M13="","",M13*(1+IF(N13="",0,N13)))</f>
        <v/>
      </c>
      <c r="P13" s="3" t="n"/>
      <c r="Q13" s="4" t="n"/>
      <c r="R13" s="9">
        <f>IF(OR(E13="",C13="",O13=""),"",O13-IFERROR(SUMIFS($O$3:$O$102,$E$3:$E$102,E13,$C$3:$C$102,"&lt;"&amp;C13),0))</f>
        <v/>
      </c>
      <c r="S13" s="5" t="n"/>
      <c r="T13" s="11">
        <f>IF(OR(J13="",K13=""),"",IF(J13&lt;=K13,"Within maximum","Review maximum"))</f>
        <v/>
      </c>
    </row>
    <row r="14" ht="21" customHeight="1">
      <c r="A14" s="3" t="n"/>
      <c r="B14" s="4" t="n"/>
      <c r="C14" s="4" t="n"/>
      <c r="D14" s="4" t="n"/>
      <c r="E14" s="5" t="n"/>
      <c r="F14" s="5" t="n"/>
      <c r="G14" s="3" t="n"/>
      <c r="H14" s="3" t="n"/>
      <c r="I14" s="12">
        <f>IF(H14="","",IFERROR(VLOOKUP(H14,'Reference &amp; Instructions'!$A$14:$D$20,2,FALSE),""))</f>
        <v/>
      </c>
      <c r="J14" s="7" t="n"/>
      <c r="K14" s="7" t="n"/>
      <c r="L14" s="13">
        <f>IF(H14="","",IFERROR(VLOOKUP(H14,'Reference &amp; Instructions'!$A$14:$D$20,4,FALSE),""))</f>
        <v/>
      </c>
      <c r="M14" s="14">
        <f>IF(OR(J14="",L14=""),"",J14*L14/100)</f>
        <v/>
      </c>
      <c r="N14" s="10" t="n"/>
      <c r="O14" s="14">
        <f>IF(M14="","",M14*(1+IF(N14="",0,N14)))</f>
        <v/>
      </c>
      <c r="P14" s="3" t="n"/>
      <c r="Q14" s="4" t="n"/>
      <c r="R14" s="14">
        <f>IF(OR(E14="",C14="",O14=""),"",O14-IFERROR(SUMIFS($O$3:$O$102,$E$3:$E$102,E14,$C$3:$C$102,"&lt;"&amp;C14),0))</f>
        <v/>
      </c>
      <c r="S14" s="5" t="n"/>
      <c r="T14" s="15">
        <f>IF(OR(J14="",K14=""),"",IF(J14&lt;=K14,"Within maximum","Review maximum"))</f>
        <v/>
      </c>
    </row>
    <row r="15" ht="21" customHeight="1">
      <c r="A15" s="3" t="n"/>
      <c r="B15" s="4" t="n"/>
      <c r="C15" s="4" t="n"/>
      <c r="D15" s="4" t="n"/>
      <c r="E15" s="5" t="n"/>
      <c r="F15" s="5" t="n"/>
      <c r="G15" s="3" t="n"/>
      <c r="H15" s="3" t="n"/>
      <c r="I15" s="6">
        <f>IF(H15="","",IFERROR(VLOOKUP(H15,'Reference &amp; Instructions'!$A$14:$D$20,2,FALSE),""))</f>
        <v/>
      </c>
      <c r="J15" s="7" t="n"/>
      <c r="K15" s="7" t="n"/>
      <c r="L15" s="8">
        <f>IF(H15="","",IFERROR(VLOOKUP(H15,'Reference &amp; Instructions'!$A$14:$D$20,4,FALSE),""))</f>
        <v/>
      </c>
      <c r="M15" s="9">
        <f>IF(OR(J15="",L15=""),"",J15*L15/100)</f>
        <v/>
      </c>
      <c r="N15" s="10" t="n"/>
      <c r="O15" s="9">
        <f>IF(M15="","",M15*(1+IF(N15="",0,N15)))</f>
        <v/>
      </c>
      <c r="P15" s="3" t="n"/>
      <c r="Q15" s="4" t="n"/>
      <c r="R15" s="9">
        <f>IF(OR(E15="",C15="",O15=""),"",O15-IFERROR(SUMIFS($O$3:$O$102,$E$3:$E$102,E15,$C$3:$C$102,"&lt;"&amp;C15),0))</f>
        <v/>
      </c>
      <c r="S15" s="5" t="n"/>
      <c r="T15" s="11">
        <f>IF(OR(J15="",K15=""),"",IF(J15&lt;=K15,"Within maximum","Review maximum"))</f>
        <v/>
      </c>
    </row>
    <row r="16" ht="21" customHeight="1">
      <c r="A16" s="3" t="n"/>
      <c r="B16" s="4" t="n"/>
      <c r="C16" s="4" t="n"/>
      <c r="D16" s="4" t="n"/>
      <c r="E16" s="5" t="n"/>
      <c r="F16" s="5" t="n"/>
      <c r="G16" s="3" t="n"/>
      <c r="H16" s="3" t="n"/>
      <c r="I16" s="12">
        <f>IF(H16="","",IFERROR(VLOOKUP(H16,'Reference &amp; Instructions'!$A$14:$D$20,2,FALSE),""))</f>
        <v/>
      </c>
      <c r="J16" s="7" t="n"/>
      <c r="K16" s="7" t="n"/>
      <c r="L16" s="13">
        <f>IF(H16="","",IFERROR(VLOOKUP(H16,'Reference &amp; Instructions'!$A$14:$D$20,4,FALSE),""))</f>
        <v/>
      </c>
      <c r="M16" s="14">
        <f>IF(OR(J16="",L16=""),"",J16*L16/100)</f>
        <v/>
      </c>
      <c r="N16" s="10" t="n"/>
      <c r="O16" s="14">
        <f>IF(M16="","",M16*(1+IF(N16="",0,N16)))</f>
        <v/>
      </c>
      <c r="P16" s="3" t="n"/>
      <c r="Q16" s="4" t="n"/>
      <c r="R16" s="14">
        <f>IF(OR(E16="",C16="",O16=""),"",O16-IFERROR(SUMIFS($O$3:$O$102,$E$3:$E$102,E16,$C$3:$C$102,"&lt;"&amp;C16),0))</f>
        <v/>
      </c>
      <c r="S16" s="5" t="n"/>
      <c r="T16" s="15">
        <f>IF(OR(J16="",K16=""),"",IF(J16&lt;=K16,"Within maximum","Review maximum"))</f>
        <v/>
      </c>
    </row>
    <row r="17" ht="21" customHeight="1">
      <c r="A17" s="3" t="n"/>
      <c r="B17" s="4" t="n"/>
      <c r="C17" s="4" t="n"/>
      <c r="D17" s="4" t="n"/>
      <c r="E17" s="5" t="n"/>
      <c r="F17" s="5" t="n"/>
      <c r="G17" s="3" t="n"/>
      <c r="H17" s="3" t="n"/>
      <c r="I17" s="6">
        <f>IF(H17="","",IFERROR(VLOOKUP(H17,'Reference &amp; Instructions'!$A$14:$D$20,2,FALSE),""))</f>
        <v/>
      </c>
      <c r="J17" s="7" t="n"/>
      <c r="K17" s="7" t="n"/>
      <c r="L17" s="8">
        <f>IF(H17="","",IFERROR(VLOOKUP(H17,'Reference &amp; Instructions'!$A$14:$D$20,4,FALSE),""))</f>
        <v/>
      </c>
      <c r="M17" s="9">
        <f>IF(OR(J17="",L17=""),"",J17*L17/100)</f>
        <v/>
      </c>
      <c r="N17" s="10" t="n"/>
      <c r="O17" s="9">
        <f>IF(M17="","",M17*(1+IF(N17="",0,N17)))</f>
        <v/>
      </c>
      <c r="P17" s="3" t="n"/>
      <c r="Q17" s="4" t="n"/>
      <c r="R17" s="9">
        <f>IF(OR(E17="",C17="",O17=""),"",O17-IFERROR(SUMIFS($O$3:$O$102,$E$3:$E$102,E17,$C$3:$C$102,"&lt;"&amp;C17),0))</f>
        <v/>
      </c>
      <c r="S17" s="5" t="n"/>
      <c r="T17" s="11">
        <f>IF(OR(J17="",K17=""),"",IF(J17&lt;=K17,"Within maximum","Review maximum"))</f>
        <v/>
      </c>
    </row>
    <row r="18" ht="21" customHeight="1">
      <c r="A18" s="3" t="n"/>
      <c r="B18" s="4" t="n"/>
      <c r="C18" s="4" t="n"/>
      <c r="D18" s="4" t="n"/>
      <c r="E18" s="5" t="n"/>
      <c r="F18" s="5" t="n"/>
      <c r="G18" s="3" t="n"/>
      <c r="H18" s="3" t="n"/>
      <c r="I18" s="12">
        <f>IF(H18="","",IFERROR(VLOOKUP(H18,'Reference &amp; Instructions'!$A$14:$D$20,2,FALSE),""))</f>
        <v/>
      </c>
      <c r="J18" s="7" t="n"/>
      <c r="K18" s="7" t="n"/>
      <c r="L18" s="13">
        <f>IF(H18="","",IFERROR(VLOOKUP(H18,'Reference &amp; Instructions'!$A$14:$D$20,4,FALSE),""))</f>
        <v/>
      </c>
      <c r="M18" s="14">
        <f>IF(OR(J18="",L18=""),"",J18*L18/100)</f>
        <v/>
      </c>
      <c r="N18" s="10" t="n"/>
      <c r="O18" s="14">
        <f>IF(M18="","",M18*(1+IF(N18="",0,N18)))</f>
        <v/>
      </c>
      <c r="P18" s="3" t="n"/>
      <c r="Q18" s="4" t="n"/>
      <c r="R18" s="14">
        <f>IF(OR(E18="",C18="",O18=""),"",O18-IFERROR(SUMIFS($O$3:$O$102,$E$3:$E$102,E18,$C$3:$C$102,"&lt;"&amp;C18),0))</f>
        <v/>
      </c>
      <c r="S18" s="5" t="n"/>
      <c r="T18" s="15">
        <f>IF(OR(J18="",K18=""),"",IF(J18&lt;=K18,"Within maximum","Review maximum"))</f>
        <v/>
      </c>
    </row>
    <row r="19" ht="21" customHeight="1">
      <c r="A19" s="3" t="n"/>
      <c r="B19" s="4" t="n"/>
      <c r="C19" s="4" t="n"/>
      <c r="D19" s="4" t="n"/>
      <c r="E19" s="5" t="n"/>
      <c r="F19" s="5" t="n"/>
      <c r="G19" s="3" t="n"/>
      <c r="H19" s="3" t="n"/>
      <c r="I19" s="6">
        <f>IF(H19="","",IFERROR(VLOOKUP(H19,'Reference &amp; Instructions'!$A$14:$D$20,2,FALSE),""))</f>
        <v/>
      </c>
      <c r="J19" s="7" t="n"/>
      <c r="K19" s="7" t="n"/>
      <c r="L19" s="8">
        <f>IF(H19="","",IFERROR(VLOOKUP(H19,'Reference &amp; Instructions'!$A$14:$D$20,4,FALSE),""))</f>
        <v/>
      </c>
      <c r="M19" s="9">
        <f>IF(OR(J19="",L19=""),"",J19*L19/100)</f>
        <v/>
      </c>
      <c r="N19" s="10" t="n"/>
      <c r="O19" s="9">
        <f>IF(M19="","",M19*(1+IF(N19="",0,N19)))</f>
        <v/>
      </c>
      <c r="P19" s="3" t="n"/>
      <c r="Q19" s="4" t="n"/>
      <c r="R19" s="9">
        <f>IF(OR(E19="",C19="",O19=""),"",O19-IFERROR(SUMIFS($O$3:$O$102,$E$3:$E$102,E19,$C$3:$C$102,"&lt;"&amp;C19),0))</f>
        <v/>
      </c>
      <c r="S19" s="5" t="n"/>
      <c r="T19" s="11">
        <f>IF(OR(J19="",K19=""),"",IF(J19&lt;=K19,"Within maximum","Review maximum"))</f>
        <v/>
      </c>
    </row>
    <row r="20" ht="21" customHeight="1">
      <c r="A20" s="3" t="n"/>
      <c r="B20" s="4" t="n"/>
      <c r="C20" s="4" t="n"/>
      <c r="D20" s="4" t="n"/>
      <c r="E20" s="5" t="n"/>
      <c r="F20" s="5" t="n"/>
      <c r="G20" s="3" t="n"/>
      <c r="H20" s="3" t="n"/>
      <c r="I20" s="12">
        <f>IF(H20="","",IFERROR(VLOOKUP(H20,'Reference &amp; Instructions'!$A$14:$D$20,2,FALSE),""))</f>
        <v/>
      </c>
      <c r="J20" s="7" t="n"/>
      <c r="K20" s="7" t="n"/>
      <c r="L20" s="13">
        <f>IF(H20="","",IFERROR(VLOOKUP(H20,'Reference &amp; Instructions'!$A$14:$D$20,4,FALSE),""))</f>
        <v/>
      </c>
      <c r="M20" s="14">
        <f>IF(OR(J20="",L20=""),"",J20*L20/100)</f>
        <v/>
      </c>
      <c r="N20" s="10" t="n"/>
      <c r="O20" s="14">
        <f>IF(M20="","",M20*(1+IF(N20="",0,N20)))</f>
        <v/>
      </c>
      <c r="P20" s="3" t="n"/>
      <c r="Q20" s="4" t="n"/>
      <c r="R20" s="14">
        <f>IF(OR(E20="",C20="",O20=""),"",O20-IFERROR(SUMIFS($O$3:$O$102,$E$3:$E$102,E20,$C$3:$C$102,"&lt;"&amp;C20),0))</f>
        <v/>
      </c>
      <c r="S20" s="5" t="n"/>
      <c r="T20" s="15">
        <f>IF(OR(J20="",K20=""),"",IF(J20&lt;=K20,"Within maximum","Review maximum"))</f>
        <v/>
      </c>
    </row>
    <row r="21" ht="21" customHeight="1">
      <c r="A21" s="3" t="n"/>
      <c r="B21" s="4" t="n"/>
      <c r="C21" s="4" t="n"/>
      <c r="D21" s="4" t="n"/>
      <c r="E21" s="5" t="n"/>
      <c r="F21" s="5" t="n"/>
      <c r="G21" s="3" t="n"/>
      <c r="H21" s="3" t="n"/>
      <c r="I21" s="6">
        <f>IF(H21="","",IFERROR(VLOOKUP(H21,'Reference &amp; Instructions'!$A$14:$D$20,2,FALSE),""))</f>
        <v/>
      </c>
      <c r="J21" s="7" t="n"/>
      <c r="K21" s="7" t="n"/>
      <c r="L21" s="8">
        <f>IF(H21="","",IFERROR(VLOOKUP(H21,'Reference &amp; Instructions'!$A$14:$D$20,4,FALSE),""))</f>
        <v/>
      </c>
      <c r="M21" s="9">
        <f>IF(OR(J21="",L21=""),"",J21*L21/100)</f>
        <v/>
      </c>
      <c r="N21" s="10" t="n"/>
      <c r="O21" s="9">
        <f>IF(M21="","",M21*(1+IF(N21="",0,N21)))</f>
        <v/>
      </c>
      <c r="P21" s="3" t="n"/>
      <c r="Q21" s="4" t="n"/>
      <c r="R21" s="9">
        <f>IF(OR(E21="",C21="",O21=""),"",O21-IFERROR(SUMIFS($O$3:$O$102,$E$3:$E$102,E21,$C$3:$C$102,"&lt;"&amp;C21),0))</f>
        <v/>
      </c>
      <c r="S21" s="5" t="n"/>
      <c r="T21" s="11">
        <f>IF(OR(J21="",K21=""),"",IF(J21&lt;=K21,"Within maximum","Review maximum"))</f>
        <v/>
      </c>
    </row>
    <row r="22" ht="21" customHeight="1">
      <c r="A22" s="3" t="n"/>
      <c r="B22" s="4" t="n"/>
      <c r="C22" s="4" t="n"/>
      <c r="D22" s="4" t="n"/>
      <c r="E22" s="5" t="n"/>
      <c r="F22" s="5" t="n"/>
      <c r="G22" s="3" t="n"/>
      <c r="H22" s="3" t="n"/>
      <c r="I22" s="12">
        <f>IF(H22="","",IFERROR(VLOOKUP(H22,'Reference &amp; Instructions'!$A$14:$D$20,2,FALSE),""))</f>
        <v/>
      </c>
      <c r="J22" s="7" t="n"/>
      <c r="K22" s="7" t="n"/>
      <c r="L22" s="13">
        <f>IF(H22="","",IFERROR(VLOOKUP(H22,'Reference &amp; Instructions'!$A$14:$D$20,4,FALSE),""))</f>
        <v/>
      </c>
      <c r="M22" s="14">
        <f>IF(OR(J22="",L22=""),"",J22*L22/100)</f>
        <v/>
      </c>
      <c r="N22" s="10" t="n"/>
      <c r="O22" s="14">
        <f>IF(M22="","",M22*(1+IF(N22="",0,N22)))</f>
        <v/>
      </c>
      <c r="P22" s="3" t="n"/>
      <c r="Q22" s="4" t="n"/>
      <c r="R22" s="14">
        <f>IF(OR(E22="",C22="",O22=""),"",O22-IFERROR(SUMIFS($O$3:$O$102,$E$3:$E$102,E22,$C$3:$C$102,"&lt;"&amp;C22),0))</f>
        <v/>
      </c>
      <c r="S22" s="5" t="n"/>
      <c r="T22" s="15">
        <f>IF(OR(J22="",K22=""),"",IF(J22&lt;=K22,"Within maximum","Review maximum"))</f>
        <v/>
      </c>
    </row>
    <row r="23" ht="21" customHeight="1">
      <c r="A23" s="3" t="n"/>
      <c r="B23" s="4" t="n"/>
      <c r="C23" s="4" t="n"/>
      <c r="D23" s="4" t="n"/>
      <c r="E23" s="5" t="n"/>
      <c r="F23" s="5" t="n"/>
      <c r="G23" s="3" t="n"/>
      <c r="H23" s="3" t="n"/>
      <c r="I23" s="6">
        <f>IF(H23="","",IFERROR(VLOOKUP(H23,'Reference &amp; Instructions'!$A$14:$D$20,2,FALSE),""))</f>
        <v/>
      </c>
      <c r="J23" s="7" t="n"/>
      <c r="K23" s="7" t="n"/>
      <c r="L23" s="8">
        <f>IF(H23="","",IFERROR(VLOOKUP(H23,'Reference &amp; Instructions'!$A$14:$D$20,4,FALSE),""))</f>
        <v/>
      </c>
      <c r="M23" s="9">
        <f>IF(OR(J23="",L23=""),"",J23*L23/100)</f>
        <v/>
      </c>
      <c r="N23" s="10" t="n"/>
      <c r="O23" s="9">
        <f>IF(M23="","",M23*(1+IF(N23="",0,N23)))</f>
        <v/>
      </c>
      <c r="P23" s="3" t="n"/>
      <c r="Q23" s="4" t="n"/>
      <c r="R23" s="9">
        <f>IF(OR(E23="",C23="",O23=""),"",O23-IFERROR(SUMIFS($O$3:$O$102,$E$3:$E$102,E23,$C$3:$C$102,"&lt;"&amp;C23),0))</f>
        <v/>
      </c>
      <c r="S23" s="5" t="n"/>
      <c r="T23" s="11">
        <f>IF(OR(J23="",K23=""),"",IF(J23&lt;=K23,"Within maximum","Review maximum"))</f>
        <v/>
      </c>
    </row>
    <row r="24" ht="21" customHeight="1">
      <c r="A24" s="3" t="n"/>
      <c r="B24" s="4" t="n"/>
      <c r="C24" s="4" t="n"/>
      <c r="D24" s="4" t="n"/>
      <c r="E24" s="5" t="n"/>
      <c r="F24" s="5" t="n"/>
      <c r="G24" s="3" t="n"/>
      <c r="H24" s="3" t="n"/>
      <c r="I24" s="12">
        <f>IF(H24="","",IFERROR(VLOOKUP(H24,'Reference &amp; Instructions'!$A$14:$D$20,2,FALSE),""))</f>
        <v/>
      </c>
      <c r="J24" s="7" t="n"/>
      <c r="K24" s="7" t="n"/>
      <c r="L24" s="13">
        <f>IF(H24="","",IFERROR(VLOOKUP(H24,'Reference &amp; Instructions'!$A$14:$D$20,4,FALSE),""))</f>
        <v/>
      </c>
      <c r="M24" s="14">
        <f>IF(OR(J24="",L24=""),"",J24*L24/100)</f>
        <v/>
      </c>
      <c r="N24" s="10" t="n"/>
      <c r="O24" s="14">
        <f>IF(M24="","",M24*(1+IF(N24="",0,N24)))</f>
        <v/>
      </c>
      <c r="P24" s="3" t="n"/>
      <c r="Q24" s="4" t="n"/>
      <c r="R24" s="14">
        <f>IF(OR(E24="",C24="",O24=""),"",O24-IFERROR(SUMIFS($O$3:$O$102,$E$3:$E$102,E24,$C$3:$C$102,"&lt;"&amp;C24),0))</f>
        <v/>
      </c>
      <c r="S24" s="5" t="n"/>
      <c r="T24" s="15">
        <f>IF(OR(J24="",K24=""),"",IF(J24&lt;=K24,"Within maximum","Review maximum"))</f>
        <v/>
      </c>
    </row>
    <row r="25" ht="21" customHeight="1">
      <c r="A25" s="3" t="n"/>
      <c r="B25" s="4" t="n"/>
      <c r="C25" s="4" t="n"/>
      <c r="D25" s="4" t="n"/>
      <c r="E25" s="5" t="n"/>
      <c r="F25" s="5" t="n"/>
      <c r="G25" s="3" t="n"/>
      <c r="H25" s="3" t="n"/>
      <c r="I25" s="6">
        <f>IF(H25="","",IFERROR(VLOOKUP(H25,'Reference &amp; Instructions'!$A$14:$D$20,2,FALSE),""))</f>
        <v/>
      </c>
      <c r="J25" s="7" t="n"/>
      <c r="K25" s="7" t="n"/>
      <c r="L25" s="8">
        <f>IF(H25="","",IFERROR(VLOOKUP(H25,'Reference &amp; Instructions'!$A$14:$D$20,4,FALSE),""))</f>
        <v/>
      </c>
      <c r="M25" s="9">
        <f>IF(OR(J25="",L25=""),"",J25*L25/100)</f>
        <v/>
      </c>
      <c r="N25" s="10" t="n"/>
      <c r="O25" s="9">
        <f>IF(M25="","",M25*(1+IF(N25="",0,N25)))</f>
        <v/>
      </c>
      <c r="P25" s="3" t="n"/>
      <c r="Q25" s="4" t="n"/>
      <c r="R25" s="9">
        <f>IF(OR(E25="",C25="",O25=""),"",O25-IFERROR(SUMIFS($O$3:$O$102,$E$3:$E$102,E25,$C$3:$C$102,"&lt;"&amp;C25),0))</f>
        <v/>
      </c>
      <c r="S25" s="5" t="n"/>
      <c r="T25" s="11">
        <f>IF(OR(J25="",K25=""),"",IF(J25&lt;=K25,"Within maximum","Review maximum"))</f>
        <v/>
      </c>
    </row>
    <row r="26" ht="21" customHeight="1">
      <c r="A26" s="3" t="n"/>
      <c r="B26" s="4" t="n"/>
      <c r="C26" s="4" t="n"/>
      <c r="D26" s="4" t="n"/>
      <c r="E26" s="5" t="n"/>
      <c r="F26" s="5" t="n"/>
      <c r="G26" s="3" t="n"/>
      <c r="H26" s="3" t="n"/>
      <c r="I26" s="12">
        <f>IF(H26="","",IFERROR(VLOOKUP(H26,'Reference &amp; Instructions'!$A$14:$D$20,2,FALSE),""))</f>
        <v/>
      </c>
      <c r="J26" s="7" t="n"/>
      <c r="K26" s="7" t="n"/>
      <c r="L26" s="13">
        <f>IF(H26="","",IFERROR(VLOOKUP(H26,'Reference &amp; Instructions'!$A$14:$D$20,4,FALSE),""))</f>
        <v/>
      </c>
      <c r="M26" s="14">
        <f>IF(OR(J26="",L26=""),"",J26*L26/100)</f>
        <v/>
      </c>
      <c r="N26" s="10" t="n"/>
      <c r="O26" s="14">
        <f>IF(M26="","",M26*(1+IF(N26="",0,N26)))</f>
        <v/>
      </c>
      <c r="P26" s="3" t="n"/>
      <c r="Q26" s="4" t="n"/>
      <c r="R26" s="14">
        <f>IF(OR(E26="",C26="",O26=""),"",O26-IFERROR(SUMIFS($O$3:$O$102,$E$3:$E$102,E26,$C$3:$C$102,"&lt;"&amp;C26),0))</f>
        <v/>
      </c>
      <c r="S26" s="5" t="n"/>
      <c r="T26" s="15">
        <f>IF(OR(J26="",K26=""),"",IF(J26&lt;=K26,"Within maximum","Review maximum"))</f>
        <v/>
      </c>
    </row>
    <row r="27" ht="21" customHeight="1">
      <c r="A27" s="3" t="n"/>
      <c r="B27" s="4" t="n"/>
      <c r="C27" s="4" t="n"/>
      <c r="D27" s="4" t="n"/>
      <c r="E27" s="5" t="n"/>
      <c r="F27" s="5" t="n"/>
      <c r="G27" s="3" t="n"/>
      <c r="H27" s="3" t="n"/>
      <c r="I27" s="6">
        <f>IF(H27="","",IFERROR(VLOOKUP(H27,'Reference &amp; Instructions'!$A$14:$D$20,2,FALSE),""))</f>
        <v/>
      </c>
      <c r="J27" s="7" t="n"/>
      <c r="K27" s="7" t="n"/>
      <c r="L27" s="8">
        <f>IF(H27="","",IFERROR(VLOOKUP(H27,'Reference &amp; Instructions'!$A$14:$D$20,4,FALSE),""))</f>
        <v/>
      </c>
      <c r="M27" s="9">
        <f>IF(OR(J27="",L27=""),"",J27*L27/100)</f>
        <v/>
      </c>
      <c r="N27" s="10" t="n"/>
      <c r="O27" s="9">
        <f>IF(M27="","",M27*(1+IF(N27="",0,N27)))</f>
        <v/>
      </c>
      <c r="P27" s="3" t="n"/>
      <c r="Q27" s="4" t="n"/>
      <c r="R27" s="9">
        <f>IF(OR(E27="",C27="",O27=""),"",O27-IFERROR(SUMIFS($O$3:$O$102,$E$3:$E$102,E27,$C$3:$C$102,"&lt;"&amp;C27),0))</f>
        <v/>
      </c>
      <c r="S27" s="5" t="n"/>
      <c r="T27" s="11">
        <f>IF(OR(J27="",K27=""),"",IF(J27&lt;=K27,"Within maximum","Review maximum"))</f>
        <v/>
      </c>
    </row>
    <row r="28" ht="21" customHeight="1">
      <c r="A28" s="3" t="n"/>
      <c r="B28" s="4" t="n"/>
      <c r="C28" s="4" t="n"/>
      <c r="D28" s="4" t="n"/>
      <c r="E28" s="5" t="n"/>
      <c r="F28" s="5" t="n"/>
      <c r="G28" s="3" t="n"/>
      <c r="H28" s="3" t="n"/>
      <c r="I28" s="12">
        <f>IF(H28="","",IFERROR(VLOOKUP(H28,'Reference &amp; Instructions'!$A$14:$D$20,2,FALSE),""))</f>
        <v/>
      </c>
      <c r="J28" s="7" t="n"/>
      <c r="K28" s="7" t="n"/>
      <c r="L28" s="13">
        <f>IF(H28="","",IFERROR(VLOOKUP(H28,'Reference &amp; Instructions'!$A$14:$D$20,4,FALSE),""))</f>
        <v/>
      </c>
      <c r="M28" s="14">
        <f>IF(OR(J28="",L28=""),"",J28*L28/100)</f>
        <v/>
      </c>
      <c r="N28" s="10" t="n"/>
      <c r="O28" s="14">
        <f>IF(M28="","",M28*(1+IF(N28="",0,N28)))</f>
        <v/>
      </c>
      <c r="P28" s="3" t="n"/>
      <c r="Q28" s="4" t="n"/>
      <c r="R28" s="14">
        <f>IF(OR(E28="",C28="",O28=""),"",O28-IFERROR(SUMIFS($O$3:$O$102,$E$3:$E$102,E28,$C$3:$C$102,"&lt;"&amp;C28),0))</f>
        <v/>
      </c>
      <c r="S28" s="5" t="n"/>
      <c r="T28" s="15">
        <f>IF(OR(J28="",K28=""),"",IF(J28&lt;=K28,"Within maximum","Review maximum"))</f>
        <v/>
      </c>
    </row>
    <row r="29" ht="21" customHeight="1">
      <c r="A29" s="3" t="n"/>
      <c r="B29" s="4" t="n"/>
      <c r="C29" s="4" t="n"/>
      <c r="D29" s="4" t="n"/>
      <c r="E29" s="5" t="n"/>
      <c r="F29" s="5" t="n"/>
      <c r="G29" s="3" t="n"/>
      <c r="H29" s="3" t="n"/>
      <c r="I29" s="6">
        <f>IF(H29="","",IFERROR(VLOOKUP(H29,'Reference &amp; Instructions'!$A$14:$D$20,2,FALSE),""))</f>
        <v/>
      </c>
      <c r="J29" s="7" t="n"/>
      <c r="K29" s="7" t="n"/>
      <c r="L29" s="8">
        <f>IF(H29="","",IFERROR(VLOOKUP(H29,'Reference &amp; Instructions'!$A$14:$D$20,4,FALSE),""))</f>
        <v/>
      </c>
      <c r="M29" s="9">
        <f>IF(OR(J29="",L29=""),"",J29*L29/100)</f>
        <v/>
      </c>
      <c r="N29" s="10" t="n"/>
      <c r="O29" s="9">
        <f>IF(M29="","",M29*(1+IF(N29="",0,N29)))</f>
        <v/>
      </c>
      <c r="P29" s="3" t="n"/>
      <c r="Q29" s="4" t="n"/>
      <c r="R29" s="9">
        <f>IF(OR(E29="",C29="",O29=""),"",O29-IFERROR(SUMIFS($O$3:$O$102,$E$3:$E$102,E29,$C$3:$C$102,"&lt;"&amp;C29),0))</f>
        <v/>
      </c>
      <c r="S29" s="5" t="n"/>
      <c r="T29" s="11">
        <f>IF(OR(J29="",K29=""),"",IF(J29&lt;=K29,"Within maximum","Review maximum"))</f>
        <v/>
      </c>
    </row>
    <row r="30" ht="21" customHeight="1">
      <c r="A30" s="3" t="n"/>
      <c r="B30" s="4" t="n"/>
      <c r="C30" s="4" t="n"/>
      <c r="D30" s="4" t="n"/>
      <c r="E30" s="5" t="n"/>
      <c r="F30" s="5" t="n"/>
      <c r="G30" s="3" t="n"/>
      <c r="H30" s="3" t="n"/>
      <c r="I30" s="12">
        <f>IF(H30="","",IFERROR(VLOOKUP(H30,'Reference &amp; Instructions'!$A$14:$D$20,2,FALSE),""))</f>
        <v/>
      </c>
      <c r="J30" s="7" t="n"/>
      <c r="K30" s="7" t="n"/>
      <c r="L30" s="13">
        <f>IF(H30="","",IFERROR(VLOOKUP(H30,'Reference &amp; Instructions'!$A$14:$D$20,4,FALSE),""))</f>
        <v/>
      </c>
      <c r="M30" s="14">
        <f>IF(OR(J30="",L30=""),"",J30*L30/100)</f>
        <v/>
      </c>
      <c r="N30" s="10" t="n"/>
      <c r="O30" s="14">
        <f>IF(M30="","",M30*(1+IF(N30="",0,N30)))</f>
        <v/>
      </c>
      <c r="P30" s="3" t="n"/>
      <c r="Q30" s="4" t="n"/>
      <c r="R30" s="14">
        <f>IF(OR(E30="",C30="",O30=""),"",O30-IFERROR(SUMIFS($O$3:$O$102,$E$3:$E$102,E30,$C$3:$C$102,"&lt;"&amp;C30),0))</f>
        <v/>
      </c>
      <c r="S30" s="5" t="n"/>
      <c r="T30" s="15">
        <f>IF(OR(J30="",K30=""),"",IF(J30&lt;=K30,"Within maximum","Review maximum"))</f>
        <v/>
      </c>
    </row>
    <row r="31" ht="21" customHeight="1">
      <c r="A31" s="3" t="n"/>
      <c r="B31" s="4" t="n"/>
      <c r="C31" s="4" t="n"/>
      <c r="D31" s="4" t="n"/>
      <c r="E31" s="5" t="n"/>
      <c r="F31" s="5" t="n"/>
      <c r="G31" s="3" t="n"/>
      <c r="H31" s="3" t="n"/>
      <c r="I31" s="6">
        <f>IF(H31="","",IFERROR(VLOOKUP(H31,'Reference &amp; Instructions'!$A$14:$D$20,2,FALSE),""))</f>
        <v/>
      </c>
      <c r="J31" s="7" t="n"/>
      <c r="K31" s="7" t="n"/>
      <c r="L31" s="8">
        <f>IF(H31="","",IFERROR(VLOOKUP(H31,'Reference &amp; Instructions'!$A$14:$D$20,4,FALSE),""))</f>
        <v/>
      </c>
      <c r="M31" s="9">
        <f>IF(OR(J31="",L31=""),"",J31*L31/100)</f>
        <v/>
      </c>
      <c r="N31" s="10" t="n"/>
      <c r="O31" s="9">
        <f>IF(M31="","",M31*(1+IF(N31="",0,N31)))</f>
        <v/>
      </c>
      <c r="P31" s="3" t="n"/>
      <c r="Q31" s="4" t="n"/>
      <c r="R31" s="9">
        <f>IF(OR(E31="",C31="",O31=""),"",O31-IFERROR(SUMIFS($O$3:$O$102,$E$3:$E$102,E31,$C$3:$C$102,"&lt;"&amp;C31),0))</f>
        <v/>
      </c>
      <c r="S31" s="5" t="n"/>
      <c r="T31" s="11">
        <f>IF(OR(J31="",K31=""),"",IF(J31&lt;=K31,"Within maximum","Review maximum"))</f>
        <v/>
      </c>
    </row>
    <row r="32" ht="21" customHeight="1">
      <c r="A32" s="3" t="n"/>
      <c r="B32" s="4" t="n"/>
      <c r="C32" s="4" t="n"/>
      <c r="D32" s="4" t="n"/>
      <c r="E32" s="5" t="n"/>
      <c r="F32" s="5" t="n"/>
      <c r="G32" s="3" t="n"/>
      <c r="H32" s="3" t="n"/>
      <c r="I32" s="12">
        <f>IF(H32="","",IFERROR(VLOOKUP(H32,'Reference &amp; Instructions'!$A$14:$D$20,2,FALSE),""))</f>
        <v/>
      </c>
      <c r="J32" s="7" t="n"/>
      <c r="K32" s="7" t="n"/>
      <c r="L32" s="13">
        <f>IF(H32="","",IFERROR(VLOOKUP(H32,'Reference &amp; Instructions'!$A$14:$D$20,4,FALSE),""))</f>
        <v/>
      </c>
      <c r="M32" s="14">
        <f>IF(OR(J32="",L32=""),"",J32*L32/100)</f>
        <v/>
      </c>
      <c r="N32" s="10" t="n"/>
      <c r="O32" s="14">
        <f>IF(M32="","",M32*(1+IF(N32="",0,N32)))</f>
        <v/>
      </c>
      <c r="P32" s="3" t="n"/>
      <c r="Q32" s="4" t="n"/>
      <c r="R32" s="14">
        <f>IF(OR(E32="",C32="",O32=""),"",O32-IFERROR(SUMIFS($O$3:$O$102,$E$3:$E$102,E32,$C$3:$C$102,"&lt;"&amp;C32),0))</f>
        <v/>
      </c>
      <c r="S32" s="5" t="n"/>
      <c r="T32" s="15">
        <f>IF(OR(J32="",K32=""),"",IF(J32&lt;=K32,"Within maximum","Review maximum"))</f>
        <v/>
      </c>
    </row>
    <row r="33" ht="21" customHeight="1">
      <c r="A33" s="3" t="n"/>
      <c r="B33" s="4" t="n"/>
      <c r="C33" s="4" t="n"/>
      <c r="D33" s="4" t="n"/>
      <c r="E33" s="5" t="n"/>
      <c r="F33" s="5" t="n"/>
      <c r="G33" s="3" t="n"/>
      <c r="H33" s="3" t="n"/>
      <c r="I33" s="6">
        <f>IF(H33="","",IFERROR(VLOOKUP(H33,'Reference &amp; Instructions'!$A$14:$D$20,2,FALSE),""))</f>
        <v/>
      </c>
      <c r="J33" s="7" t="n"/>
      <c r="K33" s="7" t="n"/>
      <c r="L33" s="8">
        <f>IF(H33="","",IFERROR(VLOOKUP(H33,'Reference &amp; Instructions'!$A$14:$D$20,4,FALSE),""))</f>
        <v/>
      </c>
      <c r="M33" s="9">
        <f>IF(OR(J33="",L33=""),"",J33*L33/100)</f>
        <v/>
      </c>
      <c r="N33" s="10" t="n"/>
      <c r="O33" s="9">
        <f>IF(M33="","",M33*(1+IF(N33="",0,N33)))</f>
        <v/>
      </c>
      <c r="P33" s="3" t="n"/>
      <c r="Q33" s="4" t="n"/>
      <c r="R33" s="9">
        <f>IF(OR(E33="",C33="",O33=""),"",O33-IFERROR(SUMIFS($O$3:$O$102,$E$3:$E$102,E33,$C$3:$C$102,"&lt;"&amp;C33),0))</f>
        <v/>
      </c>
      <c r="S33" s="5" t="n"/>
      <c r="T33" s="11">
        <f>IF(OR(J33="",K33=""),"",IF(J33&lt;=K33,"Within maximum","Review maximum"))</f>
        <v/>
      </c>
    </row>
    <row r="34" ht="21" customHeight="1">
      <c r="A34" s="3" t="n"/>
      <c r="B34" s="4" t="n"/>
      <c r="C34" s="4" t="n"/>
      <c r="D34" s="4" t="n"/>
      <c r="E34" s="5" t="n"/>
      <c r="F34" s="5" t="n"/>
      <c r="G34" s="3" t="n"/>
      <c r="H34" s="3" t="n"/>
      <c r="I34" s="12">
        <f>IF(H34="","",IFERROR(VLOOKUP(H34,'Reference &amp; Instructions'!$A$14:$D$20,2,FALSE),""))</f>
        <v/>
      </c>
      <c r="J34" s="7" t="n"/>
      <c r="K34" s="7" t="n"/>
      <c r="L34" s="13">
        <f>IF(H34="","",IFERROR(VLOOKUP(H34,'Reference &amp; Instructions'!$A$14:$D$20,4,FALSE),""))</f>
        <v/>
      </c>
      <c r="M34" s="14">
        <f>IF(OR(J34="",L34=""),"",J34*L34/100)</f>
        <v/>
      </c>
      <c r="N34" s="10" t="n"/>
      <c r="O34" s="14">
        <f>IF(M34="","",M34*(1+IF(N34="",0,N34)))</f>
        <v/>
      </c>
      <c r="P34" s="3" t="n"/>
      <c r="Q34" s="4" t="n"/>
      <c r="R34" s="14">
        <f>IF(OR(E34="",C34="",O34=""),"",O34-IFERROR(SUMIFS($O$3:$O$102,$E$3:$E$102,E34,$C$3:$C$102,"&lt;"&amp;C34),0))</f>
        <v/>
      </c>
      <c r="S34" s="5" t="n"/>
      <c r="T34" s="15">
        <f>IF(OR(J34="",K34=""),"",IF(J34&lt;=K34,"Within maximum","Review maximum"))</f>
        <v/>
      </c>
    </row>
    <row r="35" ht="21" customHeight="1">
      <c r="A35" s="3" t="n"/>
      <c r="B35" s="4" t="n"/>
      <c r="C35" s="4" t="n"/>
      <c r="D35" s="4" t="n"/>
      <c r="E35" s="5" t="n"/>
      <c r="F35" s="5" t="n"/>
      <c r="G35" s="3" t="n"/>
      <c r="H35" s="3" t="n"/>
      <c r="I35" s="6">
        <f>IF(H35="","",IFERROR(VLOOKUP(H35,'Reference &amp; Instructions'!$A$14:$D$20,2,FALSE),""))</f>
        <v/>
      </c>
      <c r="J35" s="7" t="n"/>
      <c r="K35" s="7" t="n"/>
      <c r="L35" s="8">
        <f>IF(H35="","",IFERROR(VLOOKUP(H35,'Reference &amp; Instructions'!$A$14:$D$20,4,FALSE),""))</f>
        <v/>
      </c>
      <c r="M35" s="9">
        <f>IF(OR(J35="",L35=""),"",J35*L35/100)</f>
        <v/>
      </c>
      <c r="N35" s="10" t="n"/>
      <c r="O35" s="9">
        <f>IF(M35="","",M35*(1+IF(N35="",0,N35)))</f>
        <v/>
      </c>
      <c r="P35" s="3" t="n"/>
      <c r="Q35" s="4" t="n"/>
      <c r="R35" s="9">
        <f>IF(OR(E35="",C35="",O35=""),"",O35-IFERROR(SUMIFS($O$3:$O$102,$E$3:$E$102,E35,$C$3:$C$102,"&lt;"&amp;C35),0))</f>
        <v/>
      </c>
      <c r="S35" s="5" t="n"/>
      <c r="T35" s="11">
        <f>IF(OR(J35="",K35=""),"",IF(J35&lt;=K35,"Within maximum","Review maximum"))</f>
        <v/>
      </c>
    </row>
    <row r="36" ht="21" customHeight="1">
      <c r="A36" s="3" t="n"/>
      <c r="B36" s="4" t="n"/>
      <c r="C36" s="4" t="n"/>
      <c r="D36" s="4" t="n"/>
      <c r="E36" s="5" t="n"/>
      <c r="F36" s="5" t="n"/>
      <c r="G36" s="3" t="n"/>
      <c r="H36" s="3" t="n"/>
      <c r="I36" s="12">
        <f>IF(H36="","",IFERROR(VLOOKUP(H36,'Reference &amp; Instructions'!$A$14:$D$20,2,FALSE),""))</f>
        <v/>
      </c>
      <c r="J36" s="7" t="n"/>
      <c r="K36" s="7" t="n"/>
      <c r="L36" s="13">
        <f>IF(H36="","",IFERROR(VLOOKUP(H36,'Reference &amp; Instructions'!$A$14:$D$20,4,FALSE),""))</f>
        <v/>
      </c>
      <c r="M36" s="14">
        <f>IF(OR(J36="",L36=""),"",J36*L36/100)</f>
        <v/>
      </c>
      <c r="N36" s="10" t="n"/>
      <c r="O36" s="14">
        <f>IF(M36="","",M36*(1+IF(N36="",0,N36)))</f>
        <v/>
      </c>
      <c r="P36" s="3" t="n"/>
      <c r="Q36" s="4" t="n"/>
      <c r="R36" s="14">
        <f>IF(OR(E36="",C36="",O36=""),"",O36-IFERROR(SUMIFS($O$3:$O$102,$E$3:$E$102,E36,$C$3:$C$102,"&lt;"&amp;C36),0))</f>
        <v/>
      </c>
      <c r="S36" s="5" t="n"/>
      <c r="T36" s="15">
        <f>IF(OR(J36="",K36=""),"",IF(J36&lt;=K36,"Within maximum","Review maximum"))</f>
        <v/>
      </c>
    </row>
    <row r="37" ht="21" customHeight="1">
      <c r="A37" s="3" t="n"/>
      <c r="B37" s="4" t="n"/>
      <c r="C37" s="4" t="n"/>
      <c r="D37" s="4" t="n"/>
      <c r="E37" s="5" t="n"/>
      <c r="F37" s="5" t="n"/>
      <c r="G37" s="3" t="n"/>
      <c r="H37" s="3" t="n"/>
      <c r="I37" s="6">
        <f>IF(H37="","",IFERROR(VLOOKUP(H37,'Reference &amp; Instructions'!$A$14:$D$20,2,FALSE),""))</f>
        <v/>
      </c>
      <c r="J37" s="7" t="n"/>
      <c r="K37" s="7" t="n"/>
      <c r="L37" s="8">
        <f>IF(H37="","",IFERROR(VLOOKUP(H37,'Reference &amp; Instructions'!$A$14:$D$20,4,FALSE),""))</f>
        <v/>
      </c>
      <c r="M37" s="9">
        <f>IF(OR(J37="",L37=""),"",J37*L37/100)</f>
        <v/>
      </c>
      <c r="N37" s="10" t="n"/>
      <c r="O37" s="9">
        <f>IF(M37="","",M37*(1+IF(N37="",0,N37)))</f>
        <v/>
      </c>
      <c r="P37" s="3" t="n"/>
      <c r="Q37" s="4" t="n"/>
      <c r="R37" s="9">
        <f>IF(OR(E37="",C37="",O37=""),"",O37-IFERROR(SUMIFS($O$3:$O$102,$E$3:$E$102,E37,$C$3:$C$102,"&lt;"&amp;C37),0))</f>
        <v/>
      </c>
      <c r="S37" s="5" t="n"/>
      <c r="T37" s="11">
        <f>IF(OR(J37="",K37=""),"",IF(J37&lt;=K37,"Within maximum","Review maximum"))</f>
        <v/>
      </c>
    </row>
    <row r="38" ht="21" customHeight="1">
      <c r="A38" s="3" t="n"/>
      <c r="B38" s="4" t="n"/>
      <c r="C38" s="4" t="n"/>
      <c r="D38" s="4" t="n"/>
      <c r="E38" s="5" t="n"/>
      <c r="F38" s="5" t="n"/>
      <c r="G38" s="3" t="n"/>
      <c r="H38" s="3" t="n"/>
      <c r="I38" s="12">
        <f>IF(H38="","",IFERROR(VLOOKUP(H38,'Reference &amp; Instructions'!$A$14:$D$20,2,FALSE),""))</f>
        <v/>
      </c>
      <c r="J38" s="7" t="n"/>
      <c r="K38" s="7" t="n"/>
      <c r="L38" s="13">
        <f>IF(H38="","",IFERROR(VLOOKUP(H38,'Reference &amp; Instructions'!$A$14:$D$20,4,FALSE),""))</f>
        <v/>
      </c>
      <c r="M38" s="14">
        <f>IF(OR(J38="",L38=""),"",J38*L38/100)</f>
        <v/>
      </c>
      <c r="N38" s="10" t="n"/>
      <c r="O38" s="14">
        <f>IF(M38="","",M38*(1+IF(N38="",0,N38)))</f>
        <v/>
      </c>
      <c r="P38" s="3" t="n"/>
      <c r="Q38" s="4" t="n"/>
      <c r="R38" s="14">
        <f>IF(OR(E38="",C38="",O38=""),"",O38-IFERROR(SUMIFS($O$3:$O$102,$E$3:$E$102,E38,$C$3:$C$102,"&lt;"&amp;C38),0))</f>
        <v/>
      </c>
      <c r="S38" s="5" t="n"/>
      <c r="T38" s="15">
        <f>IF(OR(J38="",K38=""),"",IF(J38&lt;=K38,"Within maximum","Review maximum"))</f>
        <v/>
      </c>
    </row>
    <row r="39" ht="21" customHeight="1">
      <c r="A39" s="3" t="n"/>
      <c r="B39" s="4" t="n"/>
      <c r="C39" s="4" t="n"/>
      <c r="D39" s="4" t="n"/>
      <c r="E39" s="5" t="n"/>
      <c r="F39" s="5" t="n"/>
      <c r="G39" s="3" t="n"/>
      <c r="H39" s="3" t="n"/>
      <c r="I39" s="6">
        <f>IF(H39="","",IFERROR(VLOOKUP(H39,'Reference &amp; Instructions'!$A$14:$D$20,2,FALSE),""))</f>
        <v/>
      </c>
      <c r="J39" s="7" t="n"/>
      <c r="K39" s="7" t="n"/>
      <c r="L39" s="8">
        <f>IF(H39="","",IFERROR(VLOOKUP(H39,'Reference &amp; Instructions'!$A$14:$D$20,4,FALSE),""))</f>
        <v/>
      </c>
      <c r="M39" s="9">
        <f>IF(OR(J39="",L39=""),"",J39*L39/100)</f>
        <v/>
      </c>
      <c r="N39" s="10" t="n"/>
      <c r="O39" s="9">
        <f>IF(M39="","",M39*(1+IF(N39="",0,N39)))</f>
        <v/>
      </c>
      <c r="P39" s="3" t="n"/>
      <c r="Q39" s="4" t="n"/>
      <c r="R39" s="9">
        <f>IF(OR(E39="",C39="",O39=""),"",O39-IFERROR(SUMIFS($O$3:$O$102,$E$3:$E$102,E39,$C$3:$C$102,"&lt;"&amp;C39),0))</f>
        <v/>
      </c>
      <c r="S39" s="5" t="n"/>
      <c r="T39" s="11">
        <f>IF(OR(J39="",K39=""),"",IF(J39&lt;=K39,"Within maximum","Review maximum"))</f>
        <v/>
      </c>
    </row>
    <row r="40" ht="21" customHeight="1">
      <c r="A40" s="3" t="n"/>
      <c r="B40" s="4" t="n"/>
      <c r="C40" s="4" t="n"/>
      <c r="D40" s="4" t="n"/>
      <c r="E40" s="5" t="n"/>
      <c r="F40" s="5" t="n"/>
      <c r="G40" s="3" t="n"/>
      <c r="H40" s="3" t="n"/>
      <c r="I40" s="12">
        <f>IF(H40="","",IFERROR(VLOOKUP(H40,'Reference &amp; Instructions'!$A$14:$D$20,2,FALSE),""))</f>
        <v/>
      </c>
      <c r="J40" s="7" t="n"/>
      <c r="K40" s="7" t="n"/>
      <c r="L40" s="13">
        <f>IF(H40="","",IFERROR(VLOOKUP(H40,'Reference &amp; Instructions'!$A$14:$D$20,4,FALSE),""))</f>
        <v/>
      </c>
      <c r="M40" s="14">
        <f>IF(OR(J40="",L40=""),"",J40*L40/100)</f>
        <v/>
      </c>
      <c r="N40" s="10" t="n"/>
      <c r="O40" s="14">
        <f>IF(M40="","",M40*(1+IF(N40="",0,N40)))</f>
        <v/>
      </c>
      <c r="P40" s="3" t="n"/>
      <c r="Q40" s="4" t="n"/>
      <c r="R40" s="14">
        <f>IF(OR(E40="",C40="",O40=""),"",O40-IFERROR(SUMIFS($O$3:$O$102,$E$3:$E$102,E40,$C$3:$C$102,"&lt;"&amp;C40),0))</f>
        <v/>
      </c>
      <c r="S40" s="5" t="n"/>
      <c r="T40" s="15">
        <f>IF(OR(J40="",K40=""),"",IF(J40&lt;=K40,"Within maximum","Review maximum"))</f>
        <v/>
      </c>
    </row>
    <row r="41" ht="21" customHeight="1">
      <c r="A41" s="3" t="n"/>
      <c r="B41" s="4" t="n"/>
      <c r="C41" s="4" t="n"/>
      <c r="D41" s="4" t="n"/>
      <c r="E41" s="5" t="n"/>
      <c r="F41" s="5" t="n"/>
      <c r="G41" s="3" t="n"/>
      <c r="H41" s="3" t="n"/>
      <c r="I41" s="6">
        <f>IF(H41="","",IFERROR(VLOOKUP(H41,'Reference &amp; Instructions'!$A$14:$D$20,2,FALSE),""))</f>
        <v/>
      </c>
      <c r="J41" s="7" t="n"/>
      <c r="K41" s="7" t="n"/>
      <c r="L41" s="8">
        <f>IF(H41="","",IFERROR(VLOOKUP(H41,'Reference &amp; Instructions'!$A$14:$D$20,4,FALSE),""))</f>
        <v/>
      </c>
      <c r="M41" s="9">
        <f>IF(OR(J41="",L41=""),"",J41*L41/100)</f>
        <v/>
      </c>
      <c r="N41" s="10" t="n"/>
      <c r="O41" s="9">
        <f>IF(M41="","",M41*(1+IF(N41="",0,N41)))</f>
        <v/>
      </c>
      <c r="P41" s="3" t="n"/>
      <c r="Q41" s="4" t="n"/>
      <c r="R41" s="9">
        <f>IF(OR(E41="",C41="",O41=""),"",O41-IFERROR(SUMIFS($O$3:$O$102,$E$3:$E$102,E41,$C$3:$C$102,"&lt;"&amp;C41),0))</f>
        <v/>
      </c>
      <c r="S41" s="5" t="n"/>
      <c r="T41" s="11">
        <f>IF(OR(J41="",K41=""),"",IF(J41&lt;=K41,"Within maximum","Review maximum"))</f>
        <v/>
      </c>
    </row>
    <row r="42" ht="21" customHeight="1">
      <c r="A42" s="3" t="n"/>
      <c r="B42" s="4" t="n"/>
      <c r="C42" s="4" t="n"/>
      <c r="D42" s="4" t="n"/>
      <c r="E42" s="5" t="n"/>
      <c r="F42" s="5" t="n"/>
      <c r="G42" s="3" t="n"/>
      <c r="H42" s="3" t="n"/>
      <c r="I42" s="12">
        <f>IF(H42="","",IFERROR(VLOOKUP(H42,'Reference &amp; Instructions'!$A$14:$D$20,2,FALSE),""))</f>
        <v/>
      </c>
      <c r="J42" s="7" t="n"/>
      <c r="K42" s="7" t="n"/>
      <c r="L42" s="13">
        <f>IF(H42="","",IFERROR(VLOOKUP(H42,'Reference &amp; Instructions'!$A$14:$D$20,4,FALSE),""))</f>
        <v/>
      </c>
      <c r="M42" s="14">
        <f>IF(OR(J42="",L42=""),"",J42*L42/100)</f>
        <v/>
      </c>
      <c r="N42" s="10" t="n"/>
      <c r="O42" s="14">
        <f>IF(M42="","",M42*(1+IF(N42="",0,N42)))</f>
        <v/>
      </c>
      <c r="P42" s="3" t="n"/>
      <c r="Q42" s="4" t="n"/>
      <c r="R42" s="14">
        <f>IF(OR(E42="",C42="",O42=""),"",O42-IFERROR(SUMIFS($O$3:$O$102,$E$3:$E$102,E42,$C$3:$C$102,"&lt;"&amp;C42),0))</f>
        <v/>
      </c>
      <c r="S42" s="5" t="n"/>
      <c r="T42" s="15">
        <f>IF(OR(J42="",K42=""),"",IF(J42&lt;=K42,"Within maximum","Review maximum"))</f>
        <v/>
      </c>
    </row>
    <row r="43" ht="21" customHeight="1">
      <c r="A43" s="3" t="n"/>
      <c r="B43" s="4" t="n"/>
      <c r="C43" s="4" t="n"/>
      <c r="D43" s="4" t="n"/>
      <c r="E43" s="5" t="n"/>
      <c r="F43" s="5" t="n"/>
      <c r="G43" s="3" t="n"/>
      <c r="H43" s="3" t="n"/>
      <c r="I43" s="6">
        <f>IF(H43="","",IFERROR(VLOOKUP(H43,'Reference &amp; Instructions'!$A$14:$D$20,2,FALSE),""))</f>
        <v/>
      </c>
      <c r="J43" s="7" t="n"/>
      <c r="K43" s="7" t="n"/>
      <c r="L43" s="8">
        <f>IF(H43="","",IFERROR(VLOOKUP(H43,'Reference &amp; Instructions'!$A$14:$D$20,4,FALSE),""))</f>
        <v/>
      </c>
      <c r="M43" s="9">
        <f>IF(OR(J43="",L43=""),"",J43*L43/100)</f>
        <v/>
      </c>
      <c r="N43" s="10" t="n"/>
      <c r="O43" s="9">
        <f>IF(M43="","",M43*(1+IF(N43="",0,N43)))</f>
        <v/>
      </c>
      <c r="P43" s="3" t="n"/>
      <c r="Q43" s="4" t="n"/>
      <c r="R43" s="9">
        <f>IF(OR(E43="",C43="",O43=""),"",O43-IFERROR(SUMIFS($O$3:$O$102,$E$3:$E$102,E43,$C$3:$C$102,"&lt;"&amp;C43),0))</f>
        <v/>
      </c>
      <c r="S43" s="5" t="n"/>
      <c r="T43" s="11">
        <f>IF(OR(J43="",K43=""),"",IF(J43&lt;=K43,"Within maximum","Review maximum"))</f>
        <v/>
      </c>
    </row>
    <row r="44" ht="21" customHeight="1">
      <c r="A44" s="3" t="n"/>
      <c r="B44" s="4" t="n"/>
      <c r="C44" s="4" t="n"/>
      <c r="D44" s="4" t="n"/>
      <c r="E44" s="5" t="n"/>
      <c r="F44" s="5" t="n"/>
      <c r="G44" s="3" t="n"/>
      <c r="H44" s="3" t="n"/>
      <c r="I44" s="12">
        <f>IF(H44="","",IFERROR(VLOOKUP(H44,'Reference &amp; Instructions'!$A$14:$D$20,2,FALSE),""))</f>
        <v/>
      </c>
      <c r="J44" s="7" t="n"/>
      <c r="K44" s="7" t="n"/>
      <c r="L44" s="13">
        <f>IF(H44="","",IFERROR(VLOOKUP(H44,'Reference &amp; Instructions'!$A$14:$D$20,4,FALSE),""))</f>
        <v/>
      </c>
      <c r="M44" s="14">
        <f>IF(OR(J44="",L44=""),"",J44*L44/100)</f>
        <v/>
      </c>
      <c r="N44" s="10" t="n"/>
      <c r="O44" s="14">
        <f>IF(M44="","",M44*(1+IF(N44="",0,N44)))</f>
        <v/>
      </c>
      <c r="P44" s="3" t="n"/>
      <c r="Q44" s="4" t="n"/>
      <c r="R44" s="14">
        <f>IF(OR(E44="",C44="",O44=""),"",O44-IFERROR(SUMIFS($O$3:$O$102,$E$3:$E$102,E44,$C$3:$C$102,"&lt;"&amp;C44),0))</f>
        <v/>
      </c>
      <c r="S44" s="5" t="n"/>
      <c r="T44" s="15">
        <f>IF(OR(J44="",K44=""),"",IF(J44&lt;=K44,"Within maximum","Review maximum"))</f>
        <v/>
      </c>
    </row>
    <row r="45" ht="21" customHeight="1">
      <c r="A45" s="3" t="n"/>
      <c r="B45" s="4" t="n"/>
      <c r="C45" s="4" t="n"/>
      <c r="D45" s="4" t="n"/>
      <c r="E45" s="5" t="n"/>
      <c r="F45" s="5" t="n"/>
      <c r="G45" s="3" t="n"/>
      <c r="H45" s="3" t="n"/>
      <c r="I45" s="6">
        <f>IF(H45="","",IFERROR(VLOOKUP(H45,'Reference &amp; Instructions'!$A$14:$D$20,2,FALSE),""))</f>
        <v/>
      </c>
      <c r="J45" s="7" t="n"/>
      <c r="K45" s="7" t="n"/>
      <c r="L45" s="8">
        <f>IF(H45="","",IFERROR(VLOOKUP(H45,'Reference &amp; Instructions'!$A$14:$D$20,4,FALSE),""))</f>
        <v/>
      </c>
      <c r="M45" s="9">
        <f>IF(OR(J45="",L45=""),"",J45*L45/100)</f>
        <v/>
      </c>
      <c r="N45" s="10" t="n"/>
      <c r="O45" s="9">
        <f>IF(M45="","",M45*(1+IF(N45="",0,N45)))</f>
        <v/>
      </c>
      <c r="P45" s="3" t="n"/>
      <c r="Q45" s="4" t="n"/>
      <c r="R45" s="9">
        <f>IF(OR(E45="",C45="",O45=""),"",O45-IFERROR(SUMIFS($O$3:$O$102,$E$3:$E$102,E45,$C$3:$C$102,"&lt;"&amp;C45),0))</f>
        <v/>
      </c>
      <c r="S45" s="5" t="n"/>
      <c r="T45" s="11">
        <f>IF(OR(J45="",K45=""),"",IF(J45&lt;=K45,"Within maximum","Review maximum"))</f>
        <v/>
      </c>
    </row>
    <row r="46" ht="21" customHeight="1">
      <c r="A46" s="3" t="n"/>
      <c r="B46" s="4" t="n"/>
      <c r="C46" s="4" t="n"/>
      <c r="D46" s="4" t="n"/>
      <c r="E46" s="5" t="n"/>
      <c r="F46" s="5" t="n"/>
      <c r="G46" s="3" t="n"/>
      <c r="H46" s="3" t="n"/>
      <c r="I46" s="12">
        <f>IF(H46="","",IFERROR(VLOOKUP(H46,'Reference &amp; Instructions'!$A$14:$D$20,2,FALSE),""))</f>
        <v/>
      </c>
      <c r="J46" s="7" t="n"/>
      <c r="K46" s="7" t="n"/>
      <c r="L46" s="13">
        <f>IF(H46="","",IFERROR(VLOOKUP(H46,'Reference &amp; Instructions'!$A$14:$D$20,4,FALSE),""))</f>
        <v/>
      </c>
      <c r="M46" s="14">
        <f>IF(OR(J46="",L46=""),"",J46*L46/100)</f>
        <v/>
      </c>
      <c r="N46" s="10" t="n"/>
      <c r="O46" s="14">
        <f>IF(M46="","",M46*(1+IF(N46="",0,N46)))</f>
        <v/>
      </c>
      <c r="P46" s="3" t="n"/>
      <c r="Q46" s="4" t="n"/>
      <c r="R46" s="14">
        <f>IF(OR(E46="",C46="",O46=""),"",O46-IFERROR(SUMIFS($O$3:$O$102,$E$3:$E$102,E46,$C$3:$C$102,"&lt;"&amp;C46),0))</f>
        <v/>
      </c>
      <c r="S46" s="5" t="n"/>
      <c r="T46" s="15">
        <f>IF(OR(J46="",K46=""),"",IF(J46&lt;=K46,"Within maximum","Review maximum"))</f>
        <v/>
      </c>
    </row>
    <row r="47" ht="21" customHeight="1">
      <c r="A47" s="3" t="n"/>
      <c r="B47" s="4" t="n"/>
      <c r="C47" s="4" t="n"/>
      <c r="D47" s="4" t="n"/>
      <c r="E47" s="5" t="n"/>
      <c r="F47" s="5" t="n"/>
      <c r="G47" s="3" t="n"/>
      <c r="H47" s="3" t="n"/>
      <c r="I47" s="6">
        <f>IF(H47="","",IFERROR(VLOOKUP(H47,'Reference &amp; Instructions'!$A$14:$D$20,2,FALSE),""))</f>
        <v/>
      </c>
      <c r="J47" s="7" t="n"/>
      <c r="K47" s="7" t="n"/>
      <c r="L47" s="8">
        <f>IF(H47="","",IFERROR(VLOOKUP(H47,'Reference &amp; Instructions'!$A$14:$D$20,4,FALSE),""))</f>
        <v/>
      </c>
      <c r="M47" s="9">
        <f>IF(OR(J47="",L47=""),"",J47*L47/100)</f>
        <v/>
      </c>
      <c r="N47" s="10" t="n"/>
      <c r="O47" s="9">
        <f>IF(M47="","",M47*(1+IF(N47="",0,N47)))</f>
        <v/>
      </c>
      <c r="P47" s="3" t="n"/>
      <c r="Q47" s="4" t="n"/>
      <c r="R47" s="9">
        <f>IF(OR(E47="",C47="",O47=""),"",O47-IFERROR(SUMIFS($O$3:$O$102,$E$3:$E$102,E47,$C$3:$C$102,"&lt;"&amp;C47),0))</f>
        <v/>
      </c>
      <c r="S47" s="5" t="n"/>
      <c r="T47" s="11">
        <f>IF(OR(J47="",K47=""),"",IF(J47&lt;=K47,"Within maximum","Review maximum"))</f>
        <v/>
      </c>
    </row>
    <row r="48" ht="21" customHeight="1">
      <c r="A48" s="3" t="n"/>
      <c r="B48" s="4" t="n"/>
      <c r="C48" s="4" t="n"/>
      <c r="D48" s="4" t="n"/>
      <c r="E48" s="5" t="n"/>
      <c r="F48" s="5" t="n"/>
      <c r="G48" s="3" t="n"/>
      <c r="H48" s="3" t="n"/>
      <c r="I48" s="12">
        <f>IF(H48="","",IFERROR(VLOOKUP(H48,'Reference &amp; Instructions'!$A$14:$D$20,2,FALSE),""))</f>
        <v/>
      </c>
      <c r="J48" s="7" t="n"/>
      <c r="K48" s="7" t="n"/>
      <c r="L48" s="13">
        <f>IF(H48="","",IFERROR(VLOOKUP(H48,'Reference &amp; Instructions'!$A$14:$D$20,4,FALSE),""))</f>
        <v/>
      </c>
      <c r="M48" s="14">
        <f>IF(OR(J48="",L48=""),"",J48*L48/100)</f>
        <v/>
      </c>
      <c r="N48" s="10" t="n"/>
      <c r="O48" s="14">
        <f>IF(M48="","",M48*(1+IF(N48="",0,N48)))</f>
        <v/>
      </c>
      <c r="P48" s="3" t="n"/>
      <c r="Q48" s="4" t="n"/>
      <c r="R48" s="14">
        <f>IF(OR(E48="",C48="",O48=""),"",O48-IFERROR(SUMIFS($O$3:$O$102,$E$3:$E$102,E48,$C$3:$C$102,"&lt;"&amp;C48),0))</f>
        <v/>
      </c>
      <c r="S48" s="5" t="n"/>
      <c r="T48" s="15">
        <f>IF(OR(J48="",K48=""),"",IF(J48&lt;=K48,"Within maximum","Review maximum"))</f>
        <v/>
      </c>
    </row>
    <row r="49" ht="21" customHeight="1">
      <c r="A49" s="3" t="n"/>
      <c r="B49" s="4" t="n"/>
      <c r="C49" s="4" t="n"/>
      <c r="D49" s="4" t="n"/>
      <c r="E49" s="5" t="n"/>
      <c r="F49" s="5" t="n"/>
      <c r="G49" s="3" t="n"/>
      <c r="H49" s="3" t="n"/>
      <c r="I49" s="6">
        <f>IF(H49="","",IFERROR(VLOOKUP(H49,'Reference &amp; Instructions'!$A$14:$D$20,2,FALSE),""))</f>
        <v/>
      </c>
      <c r="J49" s="7" t="n"/>
      <c r="K49" s="7" t="n"/>
      <c r="L49" s="8">
        <f>IF(H49="","",IFERROR(VLOOKUP(H49,'Reference &amp; Instructions'!$A$14:$D$20,4,FALSE),""))</f>
        <v/>
      </c>
      <c r="M49" s="9">
        <f>IF(OR(J49="",L49=""),"",J49*L49/100)</f>
        <v/>
      </c>
      <c r="N49" s="10" t="n"/>
      <c r="O49" s="9">
        <f>IF(M49="","",M49*(1+IF(N49="",0,N49)))</f>
        <v/>
      </c>
      <c r="P49" s="3" t="n"/>
      <c r="Q49" s="4" t="n"/>
      <c r="R49" s="9">
        <f>IF(OR(E49="",C49="",O49=""),"",O49-IFERROR(SUMIFS($O$3:$O$102,$E$3:$E$102,E49,$C$3:$C$102,"&lt;"&amp;C49),0))</f>
        <v/>
      </c>
      <c r="S49" s="5" t="n"/>
      <c r="T49" s="11">
        <f>IF(OR(J49="",K49=""),"",IF(J49&lt;=K49,"Within maximum","Review maximum"))</f>
        <v/>
      </c>
    </row>
    <row r="50" ht="21" customHeight="1">
      <c r="A50" s="3" t="n"/>
      <c r="B50" s="4" t="n"/>
      <c r="C50" s="4" t="n"/>
      <c r="D50" s="4" t="n"/>
      <c r="E50" s="5" t="n"/>
      <c r="F50" s="5" t="n"/>
      <c r="G50" s="3" t="n"/>
      <c r="H50" s="3" t="n"/>
      <c r="I50" s="12">
        <f>IF(H50="","",IFERROR(VLOOKUP(H50,'Reference &amp; Instructions'!$A$14:$D$20,2,FALSE),""))</f>
        <v/>
      </c>
      <c r="J50" s="7" t="n"/>
      <c r="K50" s="7" t="n"/>
      <c r="L50" s="13">
        <f>IF(H50="","",IFERROR(VLOOKUP(H50,'Reference &amp; Instructions'!$A$14:$D$20,4,FALSE),""))</f>
        <v/>
      </c>
      <c r="M50" s="14">
        <f>IF(OR(J50="",L50=""),"",J50*L50/100)</f>
        <v/>
      </c>
      <c r="N50" s="10" t="n"/>
      <c r="O50" s="14">
        <f>IF(M50="","",M50*(1+IF(N50="",0,N50)))</f>
        <v/>
      </c>
      <c r="P50" s="3" t="n"/>
      <c r="Q50" s="4" t="n"/>
      <c r="R50" s="14">
        <f>IF(OR(E50="",C50="",O50=""),"",O50-IFERROR(SUMIFS($O$3:$O$102,$E$3:$E$102,E50,$C$3:$C$102,"&lt;"&amp;C50),0))</f>
        <v/>
      </c>
      <c r="S50" s="5" t="n"/>
      <c r="T50" s="15">
        <f>IF(OR(J50="",K50=""),"",IF(J50&lt;=K50,"Within maximum","Review maximum"))</f>
        <v/>
      </c>
    </row>
    <row r="51" ht="21" customHeight="1">
      <c r="A51" s="3" t="n"/>
      <c r="B51" s="4" t="n"/>
      <c r="C51" s="4" t="n"/>
      <c r="D51" s="4" t="n"/>
      <c r="E51" s="5" t="n"/>
      <c r="F51" s="5" t="n"/>
      <c r="G51" s="3" t="n"/>
      <c r="H51" s="3" t="n"/>
      <c r="I51" s="6">
        <f>IF(H51="","",IFERROR(VLOOKUP(H51,'Reference &amp; Instructions'!$A$14:$D$20,2,FALSE),""))</f>
        <v/>
      </c>
      <c r="J51" s="7" t="n"/>
      <c r="K51" s="7" t="n"/>
      <c r="L51" s="8">
        <f>IF(H51="","",IFERROR(VLOOKUP(H51,'Reference &amp; Instructions'!$A$14:$D$20,4,FALSE),""))</f>
        <v/>
      </c>
      <c r="M51" s="9">
        <f>IF(OR(J51="",L51=""),"",J51*L51/100)</f>
        <v/>
      </c>
      <c r="N51" s="10" t="n"/>
      <c r="O51" s="9">
        <f>IF(M51="","",M51*(1+IF(N51="",0,N51)))</f>
        <v/>
      </c>
      <c r="P51" s="3" t="n"/>
      <c r="Q51" s="4" t="n"/>
      <c r="R51" s="9">
        <f>IF(OR(E51="",C51="",O51=""),"",O51-IFERROR(SUMIFS($O$3:$O$102,$E$3:$E$102,E51,$C$3:$C$102,"&lt;"&amp;C51),0))</f>
        <v/>
      </c>
      <c r="S51" s="5" t="n"/>
      <c r="T51" s="11">
        <f>IF(OR(J51="",K51=""),"",IF(J51&lt;=K51,"Within maximum","Review maximum"))</f>
        <v/>
      </c>
    </row>
    <row r="52" ht="21" customHeight="1">
      <c r="A52" s="3" t="n"/>
      <c r="B52" s="4" t="n"/>
      <c r="C52" s="4" t="n"/>
      <c r="D52" s="4" t="n"/>
      <c r="E52" s="5" t="n"/>
      <c r="F52" s="5" t="n"/>
      <c r="G52" s="3" t="n"/>
      <c r="H52" s="3" t="n"/>
      <c r="I52" s="12">
        <f>IF(H52="","",IFERROR(VLOOKUP(H52,'Reference &amp; Instructions'!$A$14:$D$20,2,FALSE),""))</f>
        <v/>
      </c>
      <c r="J52" s="7" t="n"/>
      <c r="K52" s="7" t="n"/>
      <c r="L52" s="13">
        <f>IF(H52="","",IFERROR(VLOOKUP(H52,'Reference &amp; Instructions'!$A$14:$D$20,4,FALSE),""))</f>
        <v/>
      </c>
      <c r="M52" s="14">
        <f>IF(OR(J52="",L52=""),"",J52*L52/100)</f>
        <v/>
      </c>
      <c r="N52" s="10" t="n"/>
      <c r="O52" s="14">
        <f>IF(M52="","",M52*(1+IF(N52="",0,N52)))</f>
        <v/>
      </c>
      <c r="P52" s="3" t="n"/>
      <c r="Q52" s="4" t="n"/>
      <c r="R52" s="14">
        <f>IF(OR(E52="",C52="",O52=""),"",O52-IFERROR(SUMIFS($O$3:$O$102,$E$3:$E$102,E52,$C$3:$C$102,"&lt;"&amp;C52),0))</f>
        <v/>
      </c>
      <c r="S52" s="5" t="n"/>
      <c r="T52" s="15">
        <f>IF(OR(J52="",K52=""),"",IF(J52&lt;=K52,"Within maximum","Review maximum"))</f>
        <v/>
      </c>
    </row>
    <row r="53" ht="21" customHeight="1">
      <c r="A53" s="3" t="n"/>
      <c r="B53" s="4" t="n"/>
      <c r="C53" s="4" t="n"/>
      <c r="D53" s="4" t="n"/>
      <c r="E53" s="5" t="n"/>
      <c r="F53" s="5" t="n"/>
      <c r="G53" s="3" t="n"/>
      <c r="H53" s="3" t="n"/>
      <c r="I53" s="6">
        <f>IF(H53="","",IFERROR(VLOOKUP(H53,'Reference &amp; Instructions'!$A$14:$D$20,2,FALSE),""))</f>
        <v/>
      </c>
      <c r="J53" s="7" t="n"/>
      <c r="K53" s="7" t="n"/>
      <c r="L53" s="8">
        <f>IF(H53="","",IFERROR(VLOOKUP(H53,'Reference &amp; Instructions'!$A$14:$D$20,4,FALSE),""))</f>
        <v/>
      </c>
      <c r="M53" s="9">
        <f>IF(OR(J53="",L53=""),"",J53*L53/100)</f>
        <v/>
      </c>
      <c r="N53" s="10" t="n"/>
      <c r="O53" s="9">
        <f>IF(M53="","",M53*(1+IF(N53="",0,N53)))</f>
        <v/>
      </c>
      <c r="P53" s="3" t="n"/>
      <c r="Q53" s="4" t="n"/>
      <c r="R53" s="9">
        <f>IF(OR(E53="",C53="",O53=""),"",O53-IFERROR(SUMIFS($O$3:$O$102,$E$3:$E$102,E53,$C$3:$C$102,"&lt;"&amp;C53),0))</f>
        <v/>
      </c>
      <c r="S53" s="5" t="n"/>
      <c r="T53" s="11">
        <f>IF(OR(J53="",K53=""),"",IF(J53&lt;=K53,"Within maximum","Review maximum"))</f>
        <v/>
      </c>
    </row>
    <row r="54" ht="21" customHeight="1">
      <c r="A54" s="3" t="n"/>
      <c r="B54" s="4" t="n"/>
      <c r="C54" s="4" t="n"/>
      <c r="D54" s="4" t="n"/>
      <c r="E54" s="5" t="n"/>
      <c r="F54" s="5" t="n"/>
      <c r="G54" s="3" t="n"/>
      <c r="H54" s="3" t="n"/>
      <c r="I54" s="12">
        <f>IF(H54="","",IFERROR(VLOOKUP(H54,'Reference &amp; Instructions'!$A$14:$D$20,2,FALSE),""))</f>
        <v/>
      </c>
      <c r="J54" s="7" t="n"/>
      <c r="K54" s="7" t="n"/>
      <c r="L54" s="13">
        <f>IF(H54="","",IFERROR(VLOOKUP(H54,'Reference &amp; Instructions'!$A$14:$D$20,4,FALSE),""))</f>
        <v/>
      </c>
      <c r="M54" s="14">
        <f>IF(OR(J54="",L54=""),"",J54*L54/100)</f>
        <v/>
      </c>
      <c r="N54" s="10" t="n"/>
      <c r="O54" s="14">
        <f>IF(M54="","",M54*(1+IF(N54="",0,N54)))</f>
        <v/>
      </c>
      <c r="P54" s="3" t="n"/>
      <c r="Q54" s="4" t="n"/>
      <c r="R54" s="14">
        <f>IF(OR(E54="",C54="",O54=""),"",O54-IFERROR(SUMIFS($O$3:$O$102,$E$3:$E$102,E54,$C$3:$C$102,"&lt;"&amp;C54),0))</f>
        <v/>
      </c>
      <c r="S54" s="5" t="n"/>
      <c r="T54" s="15">
        <f>IF(OR(J54="",K54=""),"",IF(J54&lt;=K54,"Within maximum","Review maximum"))</f>
        <v/>
      </c>
    </row>
    <row r="55" ht="21" customHeight="1">
      <c r="A55" s="3" t="n"/>
      <c r="B55" s="4" t="n"/>
      <c r="C55" s="4" t="n"/>
      <c r="D55" s="4" t="n"/>
      <c r="E55" s="5" t="n"/>
      <c r="F55" s="5" t="n"/>
      <c r="G55" s="3" t="n"/>
      <c r="H55" s="3" t="n"/>
      <c r="I55" s="6">
        <f>IF(H55="","",IFERROR(VLOOKUP(H55,'Reference &amp; Instructions'!$A$14:$D$20,2,FALSE),""))</f>
        <v/>
      </c>
      <c r="J55" s="7" t="n"/>
      <c r="K55" s="7" t="n"/>
      <c r="L55" s="8">
        <f>IF(H55="","",IFERROR(VLOOKUP(H55,'Reference &amp; Instructions'!$A$14:$D$20,4,FALSE),""))</f>
        <v/>
      </c>
      <c r="M55" s="9">
        <f>IF(OR(J55="",L55=""),"",J55*L55/100)</f>
        <v/>
      </c>
      <c r="N55" s="10" t="n"/>
      <c r="O55" s="9">
        <f>IF(M55="","",M55*(1+IF(N55="",0,N55)))</f>
        <v/>
      </c>
      <c r="P55" s="3" t="n"/>
      <c r="Q55" s="4" t="n"/>
      <c r="R55" s="9">
        <f>IF(OR(E55="",C55="",O55=""),"",O55-IFERROR(SUMIFS($O$3:$O$102,$E$3:$E$102,E55,$C$3:$C$102,"&lt;"&amp;C55),0))</f>
        <v/>
      </c>
      <c r="S55" s="5" t="n"/>
      <c r="T55" s="11">
        <f>IF(OR(J55="",K55=""),"",IF(J55&lt;=K55,"Within maximum","Review maximum"))</f>
        <v/>
      </c>
    </row>
    <row r="56" ht="21" customHeight="1">
      <c r="A56" s="3" t="n"/>
      <c r="B56" s="4" t="n"/>
      <c r="C56" s="4" t="n"/>
      <c r="D56" s="4" t="n"/>
      <c r="E56" s="5" t="n"/>
      <c r="F56" s="5" t="n"/>
      <c r="G56" s="3" t="n"/>
      <c r="H56" s="3" t="n"/>
      <c r="I56" s="12">
        <f>IF(H56="","",IFERROR(VLOOKUP(H56,'Reference &amp; Instructions'!$A$14:$D$20,2,FALSE),""))</f>
        <v/>
      </c>
      <c r="J56" s="7" t="n"/>
      <c r="K56" s="7" t="n"/>
      <c r="L56" s="13">
        <f>IF(H56="","",IFERROR(VLOOKUP(H56,'Reference &amp; Instructions'!$A$14:$D$20,4,FALSE),""))</f>
        <v/>
      </c>
      <c r="M56" s="14">
        <f>IF(OR(J56="",L56=""),"",J56*L56/100)</f>
        <v/>
      </c>
      <c r="N56" s="10" t="n"/>
      <c r="O56" s="14">
        <f>IF(M56="","",M56*(1+IF(N56="",0,N56)))</f>
        <v/>
      </c>
      <c r="P56" s="3" t="n"/>
      <c r="Q56" s="4" t="n"/>
      <c r="R56" s="14">
        <f>IF(OR(E56="",C56="",O56=""),"",O56-IFERROR(SUMIFS($O$3:$O$102,$E$3:$E$102,E56,$C$3:$C$102,"&lt;"&amp;C56),0))</f>
        <v/>
      </c>
      <c r="S56" s="5" t="n"/>
      <c r="T56" s="15">
        <f>IF(OR(J56="",K56=""),"",IF(J56&lt;=K56,"Within maximum","Review maximum"))</f>
        <v/>
      </c>
    </row>
    <row r="57" ht="21" customHeight="1">
      <c r="A57" s="3" t="n"/>
      <c r="B57" s="4" t="n"/>
      <c r="C57" s="4" t="n"/>
      <c r="D57" s="4" t="n"/>
      <c r="E57" s="5" t="n"/>
      <c r="F57" s="5" t="n"/>
      <c r="G57" s="3" t="n"/>
      <c r="H57" s="3" t="n"/>
      <c r="I57" s="6">
        <f>IF(H57="","",IFERROR(VLOOKUP(H57,'Reference &amp; Instructions'!$A$14:$D$20,2,FALSE),""))</f>
        <v/>
      </c>
      <c r="J57" s="7" t="n"/>
      <c r="K57" s="7" t="n"/>
      <c r="L57" s="8">
        <f>IF(H57="","",IFERROR(VLOOKUP(H57,'Reference &amp; Instructions'!$A$14:$D$20,4,FALSE),""))</f>
        <v/>
      </c>
      <c r="M57" s="9">
        <f>IF(OR(J57="",L57=""),"",J57*L57/100)</f>
        <v/>
      </c>
      <c r="N57" s="10" t="n"/>
      <c r="O57" s="9">
        <f>IF(M57="","",M57*(1+IF(N57="",0,N57)))</f>
        <v/>
      </c>
      <c r="P57" s="3" t="n"/>
      <c r="Q57" s="4" t="n"/>
      <c r="R57" s="9">
        <f>IF(OR(E57="",C57="",O57=""),"",O57-IFERROR(SUMIFS($O$3:$O$102,$E$3:$E$102,E57,$C$3:$C$102,"&lt;"&amp;C57),0))</f>
        <v/>
      </c>
      <c r="S57" s="5" t="n"/>
      <c r="T57" s="11">
        <f>IF(OR(J57="",K57=""),"",IF(J57&lt;=K57,"Within maximum","Review maximum"))</f>
        <v/>
      </c>
    </row>
    <row r="58" ht="21" customHeight="1">
      <c r="A58" s="3" t="n"/>
      <c r="B58" s="4" t="n"/>
      <c r="C58" s="4" t="n"/>
      <c r="D58" s="4" t="n"/>
      <c r="E58" s="5" t="n"/>
      <c r="F58" s="5" t="n"/>
      <c r="G58" s="3" t="n"/>
      <c r="H58" s="3" t="n"/>
      <c r="I58" s="12">
        <f>IF(H58="","",IFERROR(VLOOKUP(H58,'Reference &amp; Instructions'!$A$14:$D$20,2,FALSE),""))</f>
        <v/>
      </c>
      <c r="J58" s="7" t="n"/>
      <c r="K58" s="7" t="n"/>
      <c r="L58" s="13">
        <f>IF(H58="","",IFERROR(VLOOKUP(H58,'Reference &amp; Instructions'!$A$14:$D$20,4,FALSE),""))</f>
        <v/>
      </c>
      <c r="M58" s="14">
        <f>IF(OR(J58="",L58=""),"",J58*L58/100)</f>
        <v/>
      </c>
      <c r="N58" s="10" t="n"/>
      <c r="O58" s="14">
        <f>IF(M58="","",M58*(1+IF(N58="",0,N58)))</f>
        <v/>
      </c>
      <c r="P58" s="3" t="n"/>
      <c r="Q58" s="4" t="n"/>
      <c r="R58" s="14">
        <f>IF(OR(E58="",C58="",O58=""),"",O58-IFERROR(SUMIFS($O$3:$O$102,$E$3:$E$102,E58,$C$3:$C$102,"&lt;"&amp;C58),0))</f>
        <v/>
      </c>
      <c r="S58" s="5" t="n"/>
      <c r="T58" s="15">
        <f>IF(OR(J58="",K58=""),"",IF(J58&lt;=K58,"Within maximum","Review maximum"))</f>
        <v/>
      </c>
    </row>
    <row r="59" ht="21" customHeight="1">
      <c r="A59" s="3" t="n"/>
      <c r="B59" s="4" t="n"/>
      <c r="C59" s="4" t="n"/>
      <c r="D59" s="4" t="n"/>
      <c r="E59" s="5" t="n"/>
      <c r="F59" s="5" t="n"/>
      <c r="G59" s="3" t="n"/>
      <c r="H59" s="3" t="n"/>
      <c r="I59" s="6">
        <f>IF(H59="","",IFERROR(VLOOKUP(H59,'Reference &amp; Instructions'!$A$14:$D$20,2,FALSE),""))</f>
        <v/>
      </c>
      <c r="J59" s="7" t="n"/>
      <c r="K59" s="7" t="n"/>
      <c r="L59" s="8">
        <f>IF(H59="","",IFERROR(VLOOKUP(H59,'Reference &amp; Instructions'!$A$14:$D$20,4,FALSE),""))</f>
        <v/>
      </c>
      <c r="M59" s="9">
        <f>IF(OR(J59="",L59=""),"",J59*L59/100)</f>
        <v/>
      </c>
      <c r="N59" s="10" t="n"/>
      <c r="O59" s="9">
        <f>IF(M59="","",M59*(1+IF(N59="",0,N59)))</f>
        <v/>
      </c>
      <c r="P59" s="3" t="n"/>
      <c r="Q59" s="4" t="n"/>
      <c r="R59" s="9">
        <f>IF(OR(E59="",C59="",O59=""),"",O59-IFERROR(SUMIFS($O$3:$O$102,$E$3:$E$102,E59,$C$3:$C$102,"&lt;"&amp;C59),0))</f>
        <v/>
      </c>
      <c r="S59" s="5" t="n"/>
      <c r="T59" s="11">
        <f>IF(OR(J59="",K59=""),"",IF(J59&lt;=K59,"Within maximum","Review maximum"))</f>
        <v/>
      </c>
    </row>
    <row r="60" ht="21" customHeight="1">
      <c r="A60" s="3" t="n"/>
      <c r="B60" s="4" t="n"/>
      <c r="C60" s="4" t="n"/>
      <c r="D60" s="4" t="n"/>
      <c r="E60" s="5" t="n"/>
      <c r="F60" s="5" t="n"/>
      <c r="G60" s="3" t="n"/>
      <c r="H60" s="3" t="n"/>
      <c r="I60" s="12">
        <f>IF(H60="","",IFERROR(VLOOKUP(H60,'Reference &amp; Instructions'!$A$14:$D$20,2,FALSE),""))</f>
        <v/>
      </c>
      <c r="J60" s="7" t="n"/>
      <c r="K60" s="7" t="n"/>
      <c r="L60" s="13">
        <f>IF(H60="","",IFERROR(VLOOKUP(H60,'Reference &amp; Instructions'!$A$14:$D$20,4,FALSE),""))</f>
        <v/>
      </c>
      <c r="M60" s="14">
        <f>IF(OR(J60="",L60=""),"",J60*L60/100)</f>
        <v/>
      </c>
      <c r="N60" s="10" t="n"/>
      <c r="O60" s="14">
        <f>IF(M60="","",M60*(1+IF(N60="",0,N60)))</f>
        <v/>
      </c>
      <c r="P60" s="3" t="n"/>
      <c r="Q60" s="4" t="n"/>
      <c r="R60" s="14">
        <f>IF(OR(E60="",C60="",O60=""),"",O60-IFERROR(SUMIFS($O$3:$O$102,$E$3:$E$102,E60,$C$3:$C$102,"&lt;"&amp;C60),0))</f>
        <v/>
      </c>
      <c r="S60" s="5" t="n"/>
      <c r="T60" s="15">
        <f>IF(OR(J60="",K60=""),"",IF(J60&lt;=K60,"Within maximum","Review maximum"))</f>
        <v/>
      </c>
    </row>
    <row r="61" ht="21" customHeight="1">
      <c r="A61" s="3" t="n"/>
      <c r="B61" s="4" t="n"/>
      <c r="C61" s="4" t="n"/>
      <c r="D61" s="4" t="n"/>
      <c r="E61" s="5" t="n"/>
      <c r="F61" s="5" t="n"/>
      <c r="G61" s="3" t="n"/>
      <c r="H61" s="3" t="n"/>
      <c r="I61" s="6">
        <f>IF(H61="","",IFERROR(VLOOKUP(H61,'Reference &amp; Instructions'!$A$14:$D$20,2,FALSE),""))</f>
        <v/>
      </c>
      <c r="J61" s="7" t="n"/>
      <c r="K61" s="7" t="n"/>
      <c r="L61" s="8">
        <f>IF(H61="","",IFERROR(VLOOKUP(H61,'Reference &amp; Instructions'!$A$14:$D$20,4,FALSE),""))</f>
        <v/>
      </c>
      <c r="M61" s="9">
        <f>IF(OR(J61="",L61=""),"",J61*L61/100)</f>
        <v/>
      </c>
      <c r="N61" s="10" t="n"/>
      <c r="O61" s="9">
        <f>IF(M61="","",M61*(1+IF(N61="",0,N61)))</f>
        <v/>
      </c>
      <c r="P61" s="3" t="n"/>
      <c r="Q61" s="4" t="n"/>
      <c r="R61" s="9">
        <f>IF(OR(E61="",C61="",O61=""),"",O61-IFERROR(SUMIFS($O$3:$O$102,$E$3:$E$102,E61,$C$3:$C$102,"&lt;"&amp;C61),0))</f>
        <v/>
      </c>
      <c r="S61" s="5" t="n"/>
      <c r="T61" s="11">
        <f>IF(OR(J61="",K61=""),"",IF(J61&lt;=K61,"Within maximum","Review maximum"))</f>
        <v/>
      </c>
    </row>
    <row r="62" ht="21" customHeight="1">
      <c r="A62" s="3" t="n"/>
      <c r="B62" s="4" t="n"/>
      <c r="C62" s="4" t="n"/>
      <c r="D62" s="4" t="n"/>
      <c r="E62" s="5" t="n"/>
      <c r="F62" s="5" t="n"/>
      <c r="G62" s="3" t="n"/>
      <c r="H62" s="3" t="n"/>
      <c r="I62" s="12">
        <f>IF(H62="","",IFERROR(VLOOKUP(H62,'Reference &amp; Instructions'!$A$14:$D$20,2,FALSE),""))</f>
        <v/>
      </c>
      <c r="J62" s="7" t="n"/>
      <c r="K62" s="7" t="n"/>
      <c r="L62" s="13">
        <f>IF(H62="","",IFERROR(VLOOKUP(H62,'Reference &amp; Instructions'!$A$14:$D$20,4,FALSE),""))</f>
        <v/>
      </c>
      <c r="M62" s="14">
        <f>IF(OR(J62="",L62=""),"",J62*L62/100)</f>
        <v/>
      </c>
      <c r="N62" s="10" t="n"/>
      <c r="O62" s="14">
        <f>IF(M62="","",M62*(1+IF(N62="",0,N62)))</f>
        <v/>
      </c>
      <c r="P62" s="3" t="n"/>
      <c r="Q62" s="4" t="n"/>
      <c r="R62" s="14">
        <f>IF(OR(E62="",C62="",O62=""),"",O62-IFERROR(SUMIFS($O$3:$O$102,$E$3:$E$102,E62,$C$3:$C$102,"&lt;"&amp;C62),0))</f>
        <v/>
      </c>
      <c r="S62" s="5" t="n"/>
      <c r="T62" s="15">
        <f>IF(OR(J62="",K62=""),"",IF(J62&lt;=K62,"Within maximum","Review maximum"))</f>
        <v/>
      </c>
    </row>
    <row r="63" ht="21" customHeight="1">
      <c r="A63" s="3" t="n"/>
      <c r="B63" s="4" t="n"/>
      <c r="C63" s="4" t="n"/>
      <c r="D63" s="4" t="n"/>
      <c r="E63" s="5" t="n"/>
      <c r="F63" s="5" t="n"/>
      <c r="G63" s="3" t="n"/>
      <c r="H63" s="3" t="n"/>
      <c r="I63" s="6">
        <f>IF(H63="","",IFERROR(VLOOKUP(H63,'Reference &amp; Instructions'!$A$14:$D$20,2,FALSE),""))</f>
        <v/>
      </c>
      <c r="J63" s="7" t="n"/>
      <c r="K63" s="7" t="n"/>
      <c r="L63" s="8">
        <f>IF(H63="","",IFERROR(VLOOKUP(H63,'Reference &amp; Instructions'!$A$14:$D$20,4,FALSE),""))</f>
        <v/>
      </c>
      <c r="M63" s="9">
        <f>IF(OR(J63="",L63=""),"",J63*L63/100)</f>
        <v/>
      </c>
      <c r="N63" s="10" t="n"/>
      <c r="O63" s="9">
        <f>IF(M63="","",M63*(1+IF(N63="",0,N63)))</f>
        <v/>
      </c>
      <c r="P63" s="3" t="n"/>
      <c r="Q63" s="4" t="n"/>
      <c r="R63" s="9">
        <f>IF(OR(E63="",C63="",O63=""),"",O63-IFERROR(SUMIFS($O$3:$O$102,$E$3:$E$102,E63,$C$3:$C$102,"&lt;"&amp;C63),0))</f>
        <v/>
      </c>
      <c r="S63" s="5" t="n"/>
      <c r="T63" s="11">
        <f>IF(OR(J63="",K63=""),"",IF(J63&lt;=K63,"Within maximum","Review maximum"))</f>
        <v/>
      </c>
    </row>
    <row r="64" ht="21" customHeight="1">
      <c r="A64" s="3" t="n"/>
      <c r="B64" s="4" t="n"/>
      <c r="C64" s="4" t="n"/>
      <c r="D64" s="4" t="n"/>
      <c r="E64" s="5" t="n"/>
      <c r="F64" s="5" t="n"/>
      <c r="G64" s="3" t="n"/>
      <c r="H64" s="3" t="n"/>
      <c r="I64" s="12">
        <f>IF(H64="","",IFERROR(VLOOKUP(H64,'Reference &amp; Instructions'!$A$14:$D$20,2,FALSE),""))</f>
        <v/>
      </c>
      <c r="J64" s="7" t="n"/>
      <c r="K64" s="7" t="n"/>
      <c r="L64" s="13">
        <f>IF(H64="","",IFERROR(VLOOKUP(H64,'Reference &amp; Instructions'!$A$14:$D$20,4,FALSE),""))</f>
        <v/>
      </c>
      <c r="M64" s="14">
        <f>IF(OR(J64="",L64=""),"",J64*L64/100)</f>
        <v/>
      </c>
      <c r="N64" s="10" t="n"/>
      <c r="O64" s="14">
        <f>IF(M64="","",M64*(1+IF(N64="",0,N64)))</f>
        <v/>
      </c>
      <c r="P64" s="3" t="n"/>
      <c r="Q64" s="4" t="n"/>
      <c r="R64" s="14">
        <f>IF(OR(E64="",C64="",O64=""),"",O64-IFERROR(SUMIFS($O$3:$O$102,$E$3:$E$102,E64,$C$3:$C$102,"&lt;"&amp;C64),0))</f>
        <v/>
      </c>
      <c r="S64" s="5" t="n"/>
      <c r="T64" s="15">
        <f>IF(OR(J64="",K64=""),"",IF(J64&lt;=K64,"Within maximum","Review maximum"))</f>
        <v/>
      </c>
    </row>
    <row r="65" ht="21" customHeight="1">
      <c r="A65" s="3" t="n"/>
      <c r="B65" s="4" t="n"/>
      <c r="C65" s="4" t="n"/>
      <c r="D65" s="4" t="n"/>
      <c r="E65" s="5" t="n"/>
      <c r="F65" s="5" t="n"/>
      <c r="G65" s="3" t="n"/>
      <c r="H65" s="3" t="n"/>
      <c r="I65" s="6">
        <f>IF(H65="","",IFERROR(VLOOKUP(H65,'Reference &amp; Instructions'!$A$14:$D$20,2,FALSE),""))</f>
        <v/>
      </c>
      <c r="J65" s="7" t="n"/>
      <c r="K65" s="7" t="n"/>
      <c r="L65" s="8">
        <f>IF(H65="","",IFERROR(VLOOKUP(H65,'Reference &amp; Instructions'!$A$14:$D$20,4,FALSE),""))</f>
        <v/>
      </c>
      <c r="M65" s="9">
        <f>IF(OR(J65="",L65=""),"",J65*L65/100)</f>
        <v/>
      </c>
      <c r="N65" s="10" t="n"/>
      <c r="O65" s="9">
        <f>IF(M65="","",M65*(1+IF(N65="",0,N65)))</f>
        <v/>
      </c>
      <c r="P65" s="3" t="n"/>
      <c r="Q65" s="4" t="n"/>
      <c r="R65" s="9">
        <f>IF(OR(E65="",C65="",O65=""),"",O65-IFERROR(SUMIFS($O$3:$O$102,$E$3:$E$102,E65,$C$3:$C$102,"&lt;"&amp;C65),0))</f>
        <v/>
      </c>
      <c r="S65" s="5" t="n"/>
      <c r="T65" s="11">
        <f>IF(OR(J65="",K65=""),"",IF(J65&lt;=K65,"Within maximum","Review maximum"))</f>
        <v/>
      </c>
    </row>
    <row r="66" ht="21" customHeight="1">
      <c r="A66" s="3" t="n"/>
      <c r="B66" s="4" t="n"/>
      <c r="C66" s="4" t="n"/>
      <c r="D66" s="4" t="n"/>
      <c r="E66" s="5" t="n"/>
      <c r="F66" s="5" t="n"/>
      <c r="G66" s="3" t="n"/>
      <c r="H66" s="3" t="n"/>
      <c r="I66" s="12">
        <f>IF(H66="","",IFERROR(VLOOKUP(H66,'Reference &amp; Instructions'!$A$14:$D$20,2,FALSE),""))</f>
        <v/>
      </c>
      <c r="J66" s="7" t="n"/>
      <c r="K66" s="7" t="n"/>
      <c r="L66" s="13">
        <f>IF(H66="","",IFERROR(VLOOKUP(H66,'Reference &amp; Instructions'!$A$14:$D$20,4,FALSE),""))</f>
        <v/>
      </c>
      <c r="M66" s="14">
        <f>IF(OR(J66="",L66=""),"",J66*L66/100)</f>
        <v/>
      </c>
      <c r="N66" s="10" t="n"/>
      <c r="O66" s="14">
        <f>IF(M66="","",M66*(1+IF(N66="",0,N66)))</f>
        <v/>
      </c>
      <c r="P66" s="3" t="n"/>
      <c r="Q66" s="4" t="n"/>
      <c r="R66" s="14">
        <f>IF(OR(E66="",C66="",O66=""),"",O66-IFERROR(SUMIFS($O$3:$O$102,$E$3:$E$102,E66,$C$3:$C$102,"&lt;"&amp;C66),0))</f>
        <v/>
      </c>
      <c r="S66" s="5" t="n"/>
      <c r="T66" s="15">
        <f>IF(OR(J66="",K66=""),"",IF(J66&lt;=K66,"Within maximum","Review maximum"))</f>
        <v/>
      </c>
    </row>
    <row r="67" ht="21" customHeight="1">
      <c r="A67" s="3" t="n"/>
      <c r="B67" s="4" t="n"/>
      <c r="C67" s="4" t="n"/>
      <c r="D67" s="4" t="n"/>
      <c r="E67" s="5" t="n"/>
      <c r="F67" s="5" t="n"/>
      <c r="G67" s="3" t="n"/>
      <c r="H67" s="3" t="n"/>
      <c r="I67" s="6">
        <f>IF(H67="","",IFERROR(VLOOKUP(H67,'Reference &amp; Instructions'!$A$14:$D$20,2,FALSE),""))</f>
        <v/>
      </c>
      <c r="J67" s="7" t="n"/>
      <c r="K67" s="7" t="n"/>
      <c r="L67" s="8">
        <f>IF(H67="","",IFERROR(VLOOKUP(H67,'Reference &amp; Instructions'!$A$14:$D$20,4,FALSE),""))</f>
        <v/>
      </c>
      <c r="M67" s="9">
        <f>IF(OR(J67="",L67=""),"",J67*L67/100)</f>
        <v/>
      </c>
      <c r="N67" s="10" t="n"/>
      <c r="O67" s="9">
        <f>IF(M67="","",M67*(1+IF(N67="",0,N67)))</f>
        <v/>
      </c>
      <c r="P67" s="3" t="n"/>
      <c r="Q67" s="4" t="n"/>
      <c r="R67" s="9">
        <f>IF(OR(E67="",C67="",O67=""),"",O67-IFERROR(SUMIFS($O$3:$O$102,$E$3:$E$102,E67,$C$3:$C$102,"&lt;"&amp;C67),0))</f>
        <v/>
      </c>
      <c r="S67" s="5" t="n"/>
      <c r="T67" s="11">
        <f>IF(OR(J67="",K67=""),"",IF(J67&lt;=K67,"Within maximum","Review maximum"))</f>
        <v/>
      </c>
    </row>
    <row r="68" ht="21" customHeight="1">
      <c r="A68" s="3" t="n"/>
      <c r="B68" s="4" t="n"/>
      <c r="C68" s="4" t="n"/>
      <c r="D68" s="4" t="n"/>
      <c r="E68" s="5" t="n"/>
      <c r="F68" s="5" t="n"/>
      <c r="G68" s="3" t="n"/>
      <c r="H68" s="3" t="n"/>
      <c r="I68" s="12">
        <f>IF(H68="","",IFERROR(VLOOKUP(H68,'Reference &amp; Instructions'!$A$14:$D$20,2,FALSE),""))</f>
        <v/>
      </c>
      <c r="J68" s="7" t="n"/>
      <c r="K68" s="7" t="n"/>
      <c r="L68" s="13">
        <f>IF(H68="","",IFERROR(VLOOKUP(H68,'Reference &amp; Instructions'!$A$14:$D$20,4,FALSE),""))</f>
        <v/>
      </c>
      <c r="M68" s="14">
        <f>IF(OR(J68="",L68=""),"",J68*L68/100)</f>
        <v/>
      </c>
      <c r="N68" s="10" t="n"/>
      <c r="O68" s="14">
        <f>IF(M68="","",M68*(1+IF(N68="",0,N68)))</f>
        <v/>
      </c>
      <c r="P68" s="3" t="n"/>
      <c r="Q68" s="4" t="n"/>
      <c r="R68" s="14">
        <f>IF(OR(E68="",C68="",O68=""),"",O68-IFERROR(SUMIFS($O$3:$O$102,$E$3:$E$102,E68,$C$3:$C$102,"&lt;"&amp;C68),0))</f>
        <v/>
      </c>
      <c r="S68" s="5" t="n"/>
      <c r="T68" s="15">
        <f>IF(OR(J68="",K68=""),"",IF(J68&lt;=K68,"Within maximum","Review maximum"))</f>
        <v/>
      </c>
    </row>
    <row r="69" ht="21" customHeight="1">
      <c r="A69" s="3" t="n"/>
      <c r="B69" s="4" t="n"/>
      <c r="C69" s="4" t="n"/>
      <c r="D69" s="4" t="n"/>
      <c r="E69" s="5" t="n"/>
      <c r="F69" s="5" t="n"/>
      <c r="G69" s="3" t="n"/>
      <c r="H69" s="3" t="n"/>
      <c r="I69" s="6">
        <f>IF(H69="","",IFERROR(VLOOKUP(H69,'Reference &amp; Instructions'!$A$14:$D$20,2,FALSE),""))</f>
        <v/>
      </c>
      <c r="J69" s="7" t="n"/>
      <c r="K69" s="7" t="n"/>
      <c r="L69" s="8">
        <f>IF(H69="","",IFERROR(VLOOKUP(H69,'Reference &amp; Instructions'!$A$14:$D$20,4,FALSE),""))</f>
        <v/>
      </c>
      <c r="M69" s="9">
        <f>IF(OR(J69="",L69=""),"",J69*L69/100)</f>
        <v/>
      </c>
      <c r="N69" s="10" t="n"/>
      <c r="O69" s="9">
        <f>IF(M69="","",M69*(1+IF(N69="",0,N69)))</f>
        <v/>
      </c>
      <c r="P69" s="3" t="n"/>
      <c r="Q69" s="4" t="n"/>
      <c r="R69" s="9">
        <f>IF(OR(E69="",C69="",O69=""),"",O69-IFERROR(SUMIFS($O$3:$O$102,$E$3:$E$102,E69,$C$3:$C$102,"&lt;"&amp;C69),0))</f>
        <v/>
      </c>
      <c r="S69" s="5" t="n"/>
      <c r="T69" s="11">
        <f>IF(OR(J69="",K69=""),"",IF(J69&lt;=K69,"Within maximum","Review maximum"))</f>
        <v/>
      </c>
    </row>
    <row r="70" ht="21" customHeight="1">
      <c r="A70" s="3" t="n"/>
      <c r="B70" s="4" t="n"/>
      <c r="C70" s="4" t="n"/>
      <c r="D70" s="4" t="n"/>
      <c r="E70" s="5" t="n"/>
      <c r="F70" s="5" t="n"/>
      <c r="G70" s="3" t="n"/>
      <c r="H70" s="3" t="n"/>
      <c r="I70" s="12">
        <f>IF(H70="","",IFERROR(VLOOKUP(H70,'Reference &amp; Instructions'!$A$14:$D$20,2,FALSE),""))</f>
        <v/>
      </c>
      <c r="J70" s="7" t="n"/>
      <c r="K70" s="7" t="n"/>
      <c r="L70" s="13">
        <f>IF(H70="","",IFERROR(VLOOKUP(H70,'Reference &amp; Instructions'!$A$14:$D$20,4,FALSE),""))</f>
        <v/>
      </c>
      <c r="M70" s="14">
        <f>IF(OR(J70="",L70=""),"",J70*L70/100)</f>
        <v/>
      </c>
      <c r="N70" s="10" t="n"/>
      <c r="O70" s="14">
        <f>IF(M70="","",M70*(1+IF(N70="",0,N70)))</f>
        <v/>
      </c>
      <c r="P70" s="3" t="n"/>
      <c r="Q70" s="4" t="n"/>
      <c r="R70" s="14">
        <f>IF(OR(E70="",C70="",O70=""),"",O70-IFERROR(SUMIFS($O$3:$O$102,$E$3:$E$102,E70,$C$3:$C$102,"&lt;"&amp;C70),0))</f>
        <v/>
      </c>
      <c r="S70" s="5" t="n"/>
      <c r="T70" s="15">
        <f>IF(OR(J70="",K70=""),"",IF(J70&lt;=K70,"Within maximum","Review maximum"))</f>
        <v/>
      </c>
    </row>
    <row r="71" ht="21" customHeight="1">
      <c r="A71" s="3" t="n"/>
      <c r="B71" s="4" t="n"/>
      <c r="C71" s="4" t="n"/>
      <c r="D71" s="4" t="n"/>
      <c r="E71" s="5" t="n"/>
      <c r="F71" s="5" t="n"/>
      <c r="G71" s="3" t="n"/>
      <c r="H71" s="3" t="n"/>
      <c r="I71" s="6">
        <f>IF(H71="","",IFERROR(VLOOKUP(H71,'Reference &amp; Instructions'!$A$14:$D$20,2,FALSE),""))</f>
        <v/>
      </c>
      <c r="J71" s="7" t="n"/>
      <c r="K71" s="7" t="n"/>
      <c r="L71" s="8">
        <f>IF(H71="","",IFERROR(VLOOKUP(H71,'Reference &amp; Instructions'!$A$14:$D$20,4,FALSE),""))</f>
        <v/>
      </c>
      <c r="M71" s="9">
        <f>IF(OR(J71="",L71=""),"",J71*L71/100)</f>
        <v/>
      </c>
      <c r="N71" s="10" t="n"/>
      <c r="O71" s="9">
        <f>IF(M71="","",M71*(1+IF(N71="",0,N71)))</f>
        <v/>
      </c>
      <c r="P71" s="3" t="n"/>
      <c r="Q71" s="4" t="n"/>
      <c r="R71" s="9">
        <f>IF(OR(E71="",C71="",O71=""),"",O71-IFERROR(SUMIFS($O$3:$O$102,$E$3:$E$102,E71,$C$3:$C$102,"&lt;"&amp;C71),0))</f>
        <v/>
      </c>
      <c r="S71" s="5" t="n"/>
      <c r="T71" s="11">
        <f>IF(OR(J71="",K71=""),"",IF(J71&lt;=K71,"Within maximum","Review maximum"))</f>
        <v/>
      </c>
    </row>
    <row r="72" ht="21" customHeight="1">
      <c r="A72" s="3" t="n"/>
      <c r="B72" s="4" t="n"/>
      <c r="C72" s="4" t="n"/>
      <c r="D72" s="4" t="n"/>
      <c r="E72" s="5" t="n"/>
      <c r="F72" s="5" t="n"/>
      <c r="G72" s="3" t="n"/>
      <c r="H72" s="3" t="n"/>
      <c r="I72" s="12">
        <f>IF(H72="","",IFERROR(VLOOKUP(H72,'Reference &amp; Instructions'!$A$14:$D$20,2,FALSE),""))</f>
        <v/>
      </c>
      <c r="J72" s="7" t="n"/>
      <c r="K72" s="7" t="n"/>
      <c r="L72" s="13">
        <f>IF(H72="","",IFERROR(VLOOKUP(H72,'Reference &amp; Instructions'!$A$14:$D$20,4,FALSE),""))</f>
        <v/>
      </c>
      <c r="M72" s="14">
        <f>IF(OR(J72="",L72=""),"",J72*L72/100)</f>
        <v/>
      </c>
      <c r="N72" s="10" t="n"/>
      <c r="O72" s="14">
        <f>IF(M72="","",M72*(1+IF(N72="",0,N72)))</f>
        <v/>
      </c>
      <c r="P72" s="3" t="n"/>
      <c r="Q72" s="4" t="n"/>
      <c r="R72" s="14">
        <f>IF(OR(E72="",C72="",O72=""),"",O72-IFERROR(SUMIFS($O$3:$O$102,$E$3:$E$102,E72,$C$3:$C$102,"&lt;"&amp;C72),0))</f>
        <v/>
      </c>
      <c r="S72" s="5" t="n"/>
      <c r="T72" s="15">
        <f>IF(OR(J72="",K72=""),"",IF(J72&lt;=K72,"Within maximum","Review maximum"))</f>
        <v/>
      </c>
    </row>
    <row r="73" ht="21" customHeight="1">
      <c r="A73" s="3" t="n"/>
      <c r="B73" s="4" t="n"/>
      <c r="C73" s="4" t="n"/>
      <c r="D73" s="4" t="n"/>
      <c r="E73" s="5" t="n"/>
      <c r="F73" s="5" t="n"/>
      <c r="G73" s="3" t="n"/>
      <c r="H73" s="3" t="n"/>
      <c r="I73" s="6">
        <f>IF(H73="","",IFERROR(VLOOKUP(H73,'Reference &amp; Instructions'!$A$14:$D$20,2,FALSE),""))</f>
        <v/>
      </c>
      <c r="J73" s="7" t="n"/>
      <c r="K73" s="7" t="n"/>
      <c r="L73" s="8">
        <f>IF(H73="","",IFERROR(VLOOKUP(H73,'Reference &amp; Instructions'!$A$14:$D$20,4,FALSE),""))</f>
        <v/>
      </c>
      <c r="M73" s="9">
        <f>IF(OR(J73="",L73=""),"",J73*L73/100)</f>
        <v/>
      </c>
      <c r="N73" s="10" t="n"/>
      <c r="O73" s="9">
        <f>IF(M73="","",M73*(1+IF(N73="",0,N73)))</f>
        <v/>
      </c>
      <c r="P73" s="3" t="n"/>
      <c r="Q73" s="4" t="n"/>
      <c r="R73" s="9">
        <f>IF(OR(E73="",C73="",O73=""),"",O73-IFERROR(SUMIFS($O$3:$O$102,$E$3:$E$102,E73,$C$3:$C$102,"&lt;"&amp;C73),0))</f>
        <v/>
      </c>
      <c r="S73" s="5" t="n"/>
      <c r="T73" s="11">
        <f>IF(OR(J73="",K73=""),"",IF(J73&lt;=K73,"Within maximum","Review maximum"))</f>
        <v/>
      </c>
    </row>
    <row r="74" ht="21" customHeight="1">
      <c r="A74" s="3" t="n"/>
      <c r="B74" s="4" t="n"/>
      <c r="C74" s="4" t="n"/>
      <c r="D74" s="4" t="n"/>
      <c r="E74" s="5" t="n"/>
      <c r="F74" s="5" t="n"/>
      <c r="G74" s="3" t="n"/>
      <c r="H74" s="3" t="n"/>
      <c r="I74" s="12">
        <f>IF(H74="","",IFERROR(VLOOKUP(H74,'Reference &amp; Instructions'!$A$14:$D$20,2,FALSE),""))</f>
        <v/>
      </c>
      <c r="J74" s="7" t="n"/>
      <c r="K74" s="7" t="n"/>
      <c r="L74" s="13">
        <f>IF(H74="","",IFERROR(VLOOKUP(H74,'Reference &amp; Instructions'!$A$14:$D$20,4,FALSE),""))</f>
        <v/>
      </c>
      <c r="M74" s="14">
        <f>IF(OR(J74="",L74=""),"",J74*L74/100)</f>
        <v/>
      </c>
      <c r="N74" s="10" t="n"/>
      <c r="O74" s="14">
        <f>IF(M74="","",M74*(1+IF(N74="",0,N74)))</f>
        <v/>
      </c>
      <c r="P74" s="3" t="n"/>
      <c r="Q74" s="4" t="n"/>
      <c r="R74" s="14">
        <f>IF(OR(E74="",C74="",O74=""),"",O74-IFERROR(SUMIFS($O$3:$O$102,$E$3:$E$102,E74,$C$3:$C$102,"&lt;"&amp;C74),0))</f>
        <v/>
      </c>
      <c r="S74" s="5" t="n"/>
      <c r="T74" s="15">
        <f>IF(OR(J74="",K74=""),"",IF(J74&lt;=K74,"Within maximum","Review maximum"))</f>
        <v/>
      </c>
    </row>
    <row r="75" ht="21" customHeight="1">
      <c r="A75" s="3" t="n"/>
      <c r="B75" s="4" t="n"/>
      <c r="C75" s="4" t="n"/>
      <c r="D75" s="4" t="n"/>
      <c r="E75" s="5" t="n"/>
      <c r="F75" s="5" t="n"/>
      <c r="G75" s="3" t="n"/>
      <c r="H75" s="3" t="n"/>
      <c r="I75" s="6">
        <f>IF(H75="","",IFERROR(VLOOKUP(H75,'Reference &amp; Instructions'!$A$14:$D$20,2,FALSE),""))</f>
        <v/>
      </c>
      <c r="J75" s="7" t="n"/>
      <c r="K75" s="7" t="n"/>
      <c r="L75" s="8">
        <f>IF(H75="","",IFERROR(VLOOKUP(H75,'Reference &amp; Instructions'!$A$14:$D$20,4,FALSE),""))</f>
        <v/>
      </c>
      <c r="M75" s="9">
        <f>IF(OR(J75="",L75=""),"",J75*L75/100)</f>
        <v/>
      </c>
      <c r="N75" s="10" t="n"/>
      <c r="O75" s="9">
        <f>IF(M75="","",M75*(1+IF(N75="",0,N75)))</f>
        <v/>
      </c>
      <c r="P75" s="3" t="n"/>
      <c r="Q75" s="4" t="n"/>
      <c r="R75" s="9">
        <f>IF(OR(E75="",C75="",O75=""),"",O75-IFERROR(SUMIFS($O$3:$O$102,$E$3:$E$102,E75,$C$3:$C$102,"&lt;"&amp;C75),0))</f>
        <v/>
      </c>
      <c r="S75" s="5" t="n"/>
      <c r="T75" s="11">
        <f>IF(OR(J75="",K75=""),"",IF(J75&lt;=K75,"Within maximum","Review maximum"))</f>
        <v/>
      </c>
    </row>
    <row r="76" ht="21" customHeight="1">
      <c r="A76" s="3" t="n"/>
      <c r="B76" s="4" t="n"/>
      <c r="C76" s="4" t="n"/>
      <c r="D76" s="4" t="n"/>
      <c r="E76" s="5" t="n"/>
      <c r="F76" s="5" t="n"/>
      <c r="G76" s="3" t="n"/>
      <c r="H76" s="3" t="n"/>
      <c r="I76" s="12">
        <f>IF(H76="","",IFERROR(VLOOKUP(H76,'Reference &amp; Instructions'!$A$14:$D$20,2,FALSE),""))</f>
        <v/>
      </c>
      <c r="J76" s="7" t="n"/>
      <c r="K76" s="7" t="n"/>
      <c r="L76" s="13">
        <f>IF(H76="","",IFERROR(VLOOKUP(H76,'Reference &amp; Instructions'!$A$14:$D$20,4,FALSE),""))</f>
        <v/>
      </c>
      <c r="M76" s="14">
        <f>IF(OR(J76="",L76=""),"",J76*L76/100)</f>
        <v/>
      </c>
      <c r="N76" s="10" t="n"/>
      <c r="O76" s="14">
        <f>IF(M76="","",M76*(1+IF(N76="",0,N76)))</f>
        <v/>
      </c>
      <c r="P76" s="3" t="n"/>
      <c r="Q76" s="4" t="n"/>
      <c r="R76" s="14">
        <f>IF(OR(E76="",C76="",O76=""),"",O76-IFERROR(SUMIFS($O$3:$O$102,$E$3:$E$102,E76,$C$3:$C$102,"&lt;"&amp;C76),0))</f>
        <v/>
      </c>
      <c r="S76" s="5" t="n"/>
      <c r="T76" s="15">
        <f>IF(OR(J76="",K76=""),"",IF(J76&lt;=K76,"Within maximum","Review maximum"))</f>
        <v/>
      </c>
    </row>
    <row r="77" ht="21" customHeight="1">
      <c r="A77" s="3" t="n"/>
      <c r="B77" s="4" t="n"/>
      <c r="C77" s="4" t="n"/>
      <c r="D77" s="4" t="n"/>
      <c r="E77" s="5" t="n"/>
      <c r="F77" s="5" t="n"/>
      <c r="G77" s="3" t="n"/>
      <c r="H77" s="3" t="n"/>
      <c r="I77" s="6">
        <f>IF(H77="","",IFERROR(VLOOKUP(H77,'Reference &amp; Instructions'!$A$14:$D$20,2,FALSE),""))</f>
        <v/>
      </c>
      <c r="J77" s="7" t="n"/>
      <c r="K77" s="7" t="n"/>
      <c r="L77" s="8">
        <f>IF(H77="","",IFERROR(VLOOKUP(H77,'Reference &amp; Instructions'!$A$14:$D$20,4,FALSE),""))</f>
        <v/>
      </c>
      <c r="M77" s="9">
        <f>IF(OR(J77="",L77=""),"",J77*L77/100)</f>
        <v/>
      </c>
      <c r="N77" s="10" t="n"/>
      <c r="O77" s="9">
        <f>IF(M77="","",M77*(1+IF(N77="",0,N77)))</f>
        <v/>
      </c>
      <c r="P77" s="3" t="n"/>
      <c r="Q77" s="4" t="n"/>
      <c r="R77" s="9">
        <f>IF(OR(E77="",C77="",O77=""),"",O77-IFERROR(SUMIFS($O$3:$O$102,$E$3:$E$102,E77,$C$3:$C$102,"&lt;"&amp;C77),0))</f>
        <v/>
      </c>
      <c r="S77" s="5" t="n"/>
      <c r="T77" s="11">
        <f>IF(OR(J77="",K77=""),"",IF(J77&lt;=K77,"Within maximum","Review maximum"))</f>
        <v/>
      </c>
    </row>
    <row r="78" ht="21" customHeight="1">
      <c r="A78" s="3" t="n"/>
      <c r="B78" s="4" t="n"/>
      <c r="C78" s="4" t="n"/>
      <c r="D78" s="4" t="n"/>
      <c r="E78" s="5" t="n"/>
      <c r="F78" s="5" t="n"/>
      <c r="G78" s="3" t="n"/>
      <c r="H78" s="3" t="n"/>
      <c r="I78" s="12">
        <f>IF(H78="","",IFERROR(VLOOKUP(H78,'Reference &amp; Instructions'!$A$14:$D$20,2,FALSE),""))</f>
        <v/>
      </c>
      <c r="J78" s="7" t="n"/>
      <c r="K78" s="7" t="n"/>
      <c r="L78" s="13">
        <f>IF(H78="","",IFERROR(VLOOKUP(H78,'Reference &amp; Instructions'!$A$14:$D$20,4,FALSE),""))</f>
        <v/>
      </c>
      <c r="M78" s="14">
        <f>IF(OR(J78="",L78=""),"",J78*L78/100)</f>
        <v/>
      </c>
      <c r="N78" s="10" t="n"/>
      <c r="O78" s="14">
        <f>IF(M78="","",M78*(1+IF(N78="",0,N78)))</f>
        <v/>
      </c>
      <c r="P78" s="3" t="n"/>
      <c r="Q78" s="4" t="n"/>
      <c r="R78" s="14">
        <f>IF(OR(E78="",C78="",O78=""),"",O78-IFERROR(SUMIFS($O$3:$O$102,$E$3:$E$102,E78,$C$3:$C$102,"&lt;"&amp;C78),0))</f>
        <v/>
      </c>
      <c r="S78" s="5" t="n"/>
      <c r="T78" s="15">
        <f>IF(OR(J78="",K78=""),"",IF(J78&lt;=K78,"Within maximum","Review maximum"))</f>
        <v/>
      </c>
    </row>
    <row r="79" ht="21" customHeight="1">
      <c r="A79" s="3" t="n"/>
      <c r="B79" s="4" t="n"/>
      <c r="C79" s="4" t="n"/>
      <c r="D79" s="4" t="n"/>
      <c r="E79" s="5" t="n"/>
      <c r="F79" s="5" t="n"/>
      <c r="G79" s="3" t="n"/>
      <c r="H79" s="3" t="n"/>
      <c r="I79" s="6">
        <f>IF(H79="","",IFERROR(VLOOKUP(H79,'Reference &amp; Instructions'!$A$14:$D$20,2,FALSE),""))</f>
        <v/>
      </c>
      <c r="J79" s="7" t="n"/>
      <c r="K79" s="7" t="n"/>
      <c r="L79" s="8">
        <f>IF(H79="","",IFERROR(VLOOKUP(H79,'Reference &amp; Instructions'!$A$14:$D$20,4,FALSE),""))</f>
        <v/>
      </c>
      <c r="M79" s="9">
        <f>IF(OR(J79="",L79=""),"",J79*L79/100)</f>
        <v/>
      </c>
      <c r="N79" s="10" t="n"/>
      <c r="O79" s="9">
        <f>IF(M79="","",M79*(1+IF(N79="",0,N79)))</f>
        <v/>
      </c>
      <c r="P79" s="3" t="n"/>
      <c r="Q79" s="4" t="n"/>
      <c r="R79" s="9">
        <f>IF(OR(E79="",C79="",O79=""),"",O79-IFERROR(SUMIFS($O$3:$O$102,$E$3:$E$102,E79,$C$3:$C$102,"&lt;"&amp;C79),0))</f>
        <v/>
      </c>
      <c r="S79" s="5" t="n"/>
      <c r="T79" s="11">
        <f>IF(OR(J79="",K79=""),"",IF(J79&lt;=K79,"Within maximum","Review maximum"))</f>
        <v/>
      </c>
    </row>
    <row r="80" ht="21" customHeight="1">
      <c r="A80" s="3" t="n"/>
      <c r="B80" s="4" t="n"/>
      <c r="C80" s="4" t="n"/>
      <c r="D80" s="4" t="n"/>
      <c r="E80" s="5" t="n"/>
      <c r="F80" s="5" t="n"/>
      <c r="G80" s="3" t="n"/>
      <c r="H80" s="3" t="n"/>
      <c r="I80" s="12">
        <f>IF(H80="","",IFERROR(VLOOKUP(H80,'Reference &amp; Instructions'!$A$14:$D$20,2,FALSE),""))</f>
        <v/>
      </c>
      <c r="J80" s="7" t="n"/>
      <c r="K80" s="7" t="n"/>
      <c r="L80" s="13">
        <f>IF(H80="","",IFERROR(VLOOKUP(H80,'Reference &amp; Instructions'!$A$14:$D$20,4,FALSE),""))</f>
        <v/>
      </c>
      <c r="M80" s="14">
        <f>IF(OR(J80="",L80=""),"",J80*L80/100)</f>
        <v/>
      </c>
      <c r="N80" s="10" t="n"/>
      <c r="O80" s="14">
        <f>IF(M80="","",M80*(1+IF(N80="",0,N80)))</f>
        <v/>
      </c>
      <c r="P80" s="3" t="n"/>
      <c r="Q80" s="4" t="n"/>
      <c r="R80" s="14">
        <f>IF(OR(E80="",C80="",O80=""),"",O80-IFERROR(SUMIFS($O$3:$O$102,$E$3:$E$102,E80,$C$3:$C$102,"&lt;"&amp;C80),0))</f>
        <v/>
      </c>
      <c r="S80" s="5" t="n"/>
      <c r="T80" s="15">
        <f>IF(OR(J80="",K80=""),"",IF(J80&lt;=K80,"Within maximum","Review maximum"))</f>
        <v/>
      </c>
    </row>
    <row r="81" ht="21" customHeight="1">
      <c r="A81" s="3" t="n"/>
      <c r="B81" s="4" t="n"/>
      <c r="C81" s="4" t="n"/>
      <c r="D81" s="4" t="n"/>
      <c r="E81" s="5" t="n"/>
      <c r="F81" s="5" t="n"/>
      <c r="G81" s="3" t="n"/>
      <c r="H81" s="3" t="n"/>
      <c r="I81" s="6">
        <f>IF(H81="","",IFERROR(VLOOKUP(H81,'Reference &amp; Instructions'!$A$14:$D$20,2,FALSE),""))</f>
        <v/>
      </c>
      <c r="J81" s="7" t="n"/>
      <c r="K81" s="7" t="n"/>
      <c r="L81" s="8">
        <f>IF(H81="","",IFERROR(VLOOKUP(H81,'Reference &amp; Instructions'!$A$14:$D$20,4,FALSE),""))</f>
        <v/>
      </c>
      <c r="M81" s="9">
        <f>IF(OR(J81="",L81=""),"",J81*L81/100)</f>
        <v/>
      </c>
      <c r="N81" s="10" t="n"/>
      <c r="O81" s="9">
        <f>IF(M81="","",M81*(1+IF(N81="",0,N81)))</f>
        <v/>
      </c>
      <c r="P81" s="3" t="n"/>
      <c r="Q81" s="4" t="n"/>
      <c r="R81" s="9">
        <f>IF(OR(E81="",C81="",O81=""),"",O81-IFERROR(SUMIFS($O$3:$O$102,$E$3:$E$102,E81,$C$3:$C$102,"&lt;"&amp;C81),0))</f>
        <v/>
      </c>
      <c r="S81" s="5" t="n"/>
      <c r="T81" s="11">
        <f>IF(OR(J81="",K81=""),"",IF(J81&lt;=K81,"Within maximum","Review maximum"))</f>
        <v/>
      </c>
    </row>
    <row r="82" ht="21" customHeight="1">
      <c r="A82" s="3" t="n"/>
      <c r="B82" s="4" t="n"/>
      <c r="C82" s="4" t="n"/>
      <c r="D82" s="4" t="n"/>
      <c r="E82" s="5" t="n"/>
      <c r="F82" s="5" t="n"/>
      <c r="G82" s="3" t="n"/>
      <c r="H82" s="3" t="n"/>
      <c r="I82" s="12">
        <f>IF(H82="","",IFERROR(VLOOKUP(H82,'Reference &amp; Instructions'!$A$14:$D$20,2,FALSE),""))</f>
        <v/>
      </c>
      <c r="J82" s="7" t="n"/>
      <c r="K82" s="7" t="n"/>
      <c r="L82" s="13">
        <f>IF(H82="","",IFERROR(VLOOKUP(H82,'Reference &amp; Instructions'!$A$14:$D$20,4,FALSE),""))</f>
        <v/>
      </c>
      <c r="M82" s="14">
        <f>IF(OR(J82="",L82=""),"",J82*L82/100)</f>
        <v/>
      </c>
      <c r="N82" s="10" t="n"/>
      <c r="O82" s="14">
        <f>IF(M82="","",M82*(1+IF(N82="",0,N82)))</f>
        <v/>
      </c>
      <c r="P82" s="3" t="n"/>
      <c r="Q82" s="4" t="n"/>
      <c r="R82" s="14">
        <f>IF(OR(E82="",C82="",O82=""),"",O82-IFERROR(SUMIFS($O$3:$O$102,$E$3:$E$102,E82,$C$3:$C$102,"&lt;"&amp;C82),0))</f>
        <v/>
      </c>
      <c r="S82" s="5" t="n"/>
      <c r="T82" s="15">
        <f>IF(OR(J82="",K82=""),"",IF(J82&lt;=K82,"Within maximum","Review maximum"))</f>
        <v/>
      </c>
    </row>
    <row r="83" ht="21" customHeight="1">
      <c r="A83" s="3" t="n"/>
      <c r="B83" s="4" t="n"/>
      <c r="C83" s="4" t="n"/>
      <c r="D83" s="4" t="n"/>
      <c r="E83" s="5" t="n"/>
      <c r="F83" s="5" t="n"/>
      <c r="G83" s="3" t="n"/>
      <c r="H83" s="3" t="n"/>
      <c r="I83" s="6">
        <f>IF(H83="","",IFERROR(VLOOKUP(H83,'Reference &amp; Instructions'!$A$14:$D$20,2,FALSE),""))</f>
        <v/>
      </c>
      <c r="J83" s="7" t="n"/>
      <c r="K83" s="7" t="n"/>
      <c r="L83" s="8">
        <f>IF(H83="","",IFERROR(VLOOKUP(H83,'Reference &amp; Instructions'!$A$14:$D$20,4,FALSE),""))</f>
        <v/>
      </c>
      <c r="M83" s="9">
        <f>IF(OR(J83="",L83=""),"",J83*L83/100)</f>
        <v/>
      </c>
      <c r="N83" s="10" t="n"/>
      <c r="O83" s="9">
        <f>IF(M83="","",M83*(1+IF(N83="",0,N83)))</f>
        <v/>
      </c>
      <c r="P83" s="3" t="n"/>
      <c r="Q83" s="4" t="n"/>
      <c r="R83" s="9">
        <f>IF(OR(E83="",C83="",O83=""),"",O83-IFERROR(SUMIFS($O$3:$O$102,$E$3:$E$102,E83,$C$3:$C$102,"&lt;"&amp;C83),0))</f>
        <v/>
      </c>
      <c r="S83" s="5" t="n"/>
      <c r="T83" s="11">
        <f>IF(OR(J83="",K83=""),"",IF(J83&lt;=K83,"Within maximum","Review maximum"))</f>
        <v/>
      </c>
    </row>
    <row r="84" ht="21" customHeight="1">
      <c r="A84" s="3" t="n"/>
      <c r="B84" s="4" t="n"/>
      <c r="C84" s="4" t="n"/>
      <c r="D84" s="4" t="n"/>
      <c r="E84" s="5" t="n"/>
      <c r="F84" s="5" t="n"/>
      <c r="G84" s="3" t="n"/>
      <c r="H84" s="3" t="n"/>
      <c r="I84" s="12">
        <f>IF(H84="","",IFERROR(VLOOKUP(H84,'Reference &amp; Instructions'!$A$14:$D$20,2,FALSE),""))</f>
        <v/>
      </c>
      <c r="J84" s="7" t="n"/>
      <c r="K84" s="7" t="n"/>
      <c r="L84" s="13">
        <f>IF(H84="","",IFERROR(VLOOKUP(H84,'Reference &amp; Instructions'!$A$14:$D$20,4,FALSE),""))</f>
        <v/>
      </c>
      <c r="M84" s="14">
        <f>IF(OR(J84="",L84=""),"",J84*L84/100)</f>
        <v/>
      </c>
      <c r="N84" s="10" t="n"/>
      <c r="O84" s="14">
        <f>IF(M84="","",M84*(1+IF(N84="",0,N84)))</f>
        <v/>
      </c>
      <c r="P84" s="3" t="n"/>
      <c r="Q84" s="4" t="n"/>
      <c r="R84" s="14">
        <f>IF(OR(E84="",C84="",O84=""),"",O84-IFERROR(SUMIFS($O$3:$O$102,$E$3:$E$102,E84,$C$3:$C$102,"&lt;"&amp;C84),0))</f>
        <v/>
      </c>
      <c r="S84" s="5" t="n"/>
      <c r="T84" s="15">
        <f>IF(OR(J84="",K84=""),"",IF(J84&lt;=K84,"Within maximum","Review maximum"))</f>
        <v/>
      </c>
    </row>
    <row r="85" ht="21" customHeight="1">
      <c r="A85" s="3" t="n"/>
      <c r="B85" s="4" t="n"/>
      <c r="C85" s="4" t="n"/>
      <c r="D85" s="4" t="n"/>
      <c r="E85" s="5" t="n"/>
      <c r="F85" s="5" t="n"/>
      <c r="G85" s="3" t="n"/>
      <c r="H85" s="3" t="n"/>
      <c r="I85" s="6">
        <f>IF(H85="","",IFERROR(VLOOKUP(H85,'Reference &amp; Instructions'!$A$14:$D$20,2,FALSE),""))</f>
        <v/>
      </c>
      <c r="J85" s="7" t="n"/>
      <c r="K85" s="7" t="n"/>
      <c r="L85" s="8">
        <f>IF(H85="","",IFERROR(VLOOKUP(H85,'Reference &amp; Instructions'!$A$14:$D$20,4,FALSE),""))</f>
        <v/>
      </c>
      <c r="M85" s="9">
        <f>IF(OR(J85="",L85=""),"",J85*L85/100)</f>
        <v/>
      </c>
      <c r="N85" s="10" t="n"/>
      <c r="O85" s="9">
        <f>IF(M85="","",M85*(1+IF(N85="",0,N85)))</f>
        <v/>
      </c>
      <c r="P85" s="3" t="n"/>
      <c r="Q85" s="4" t="n"/>
      <c r="R85" s="9">
        <f>IF(OR(E85="",C85="",O85=""),"",O85-IFERROR(SUMIFS($O$3:$O$102,$E$3:$E$102,E85,$C$3:$C$102,"&lt;"&amp;C85),0))</f>
        <v/>
      </c>
      <c r="S85" s="5" t="n"/>
      <c r="T85" s="11">
        <f>IF(OR(J85="",K85=""),"",IF(J85&lt;=K85,"Within maximum","Review maximum"))</f>
        <v/>
      </c>
    </row>
    <row r="86" ht="21" customHeight="1">
      <c r="A86" s="3" t="n"/>
      <c r="B86" s="4" t="n"/>
      <c r="C86" s="4" t="n"/>
      <c r="D86" s="4" t="n"/>
      <c r="E86" s="5" t="n"/>
      <c r="F86" s="5" t="n"/>
      <c r="G86" s="3" t="n"/>
      <c r="H86" s="3" t="n"/>
      <c r="I86" s="12">
        <f>IF(H86="","",IFERROR(VLOOKUP(H86,'Reference &amp; Instructions'!$A$14:$D$20,2,FALSE),""))</f>
        <v/>
      </c>
      <c r="J86" s="7" t="n"/>
      <c r="K86" s="7" t="n"/>
      <c r="L86" s="13">
        <f>IF(H86="","",IFERROR(VLOOKUP(H86,'Reference &amp; Instructions'!$A$14:$D$20,4,FALSE),""))</f>
        <v/>
      </c>
      <c r="M86" s="14">
        <f>IF(OR(J86="",L86=""),"",J86*L86/100)</f>
        <v/>
      </c>
      <c r="N86" s="10" t="n"/>
      <c r="O86" s="14">
        <f>IF(M86="","",M86*(1+IF(N86="",0,N86)))</f>
        <v/>
      </c>
      <c r="P86" s="3" t="n"/>
      <c r="Q86" s="4" t="n"/>
      <c r="R86" s="14">
        <f>IF(OR(E86="",C86="",O86=""),"",O86-IFERROR(SUMIFS($O$3:$O$102,$E$3:$E$102,E86,$C$3:$C$102,"&lt;"&amp;C86),0))</f>
        <v/>
      </c>
      <c r="S86" s="5" t="n"/>
      <c r="T86" s="15">
        <f>IF(OR(J86="",K86=""),"",IF(J86&lt;=K86,"Within maximum","Review maximum"))</f>
        <v/>
      </c>
    </row>
    <row r="87" ht="21" customHeight="1">
      <c r="A87" s="3" t="n"/>
      <c r="B87" s="4" t="n"/>
      <c r="C87" s="4" t="n"/>
      <c r="D87" s="4" t="n"/>
      <c r="E87" s="5" t="n"/>
      <c r="F87" s="5" t="n"/>
      <c r="G87" s="3" t="n"/>
      <c r="H87" s="3" t="n"/>
      <c r="I87" s="6">
        <f>IF(H87="","",IFERROR(VLOOKUP(H87,'Reference &amp; Instructions'!$A$14:$D$20,2,FALSE),""))</f>
        <v/>
      </c>
      <c r="J87" s="7" t="n"/>
      <c r="K87" s="7" t="n"/>
      <c r="L87" s="8">
        <f>IF(H87="","",IFERROR(VLOOKUP(H87,'Reference &amp; Instructions'!$A$14:$D$20,4,FALSE),""))</f>
        <v/>
      </c>
      <c r="M87" s="9">
        <f>IF(OR(J87="",L87=""),"",J87*L87/100)</f>
        <v/>
      </c>
      <c r="N87" s="10" t="n"/>
      <c r="O87" s="9">
        <f>IF(M87="","",M87*(1+IF(N87="",0,N87)))</f>
        <v/>
      </c>
      <c r="P87" s="3" t="n"/>
      <c r="Q87" s="4" t="n"/>
      <c r="R87" s="9">
        <f>IF(OR(E87="",C87="",O87=""),"",O87-IFERROR(SUMIFS($O$3:$O$102,$E$3:$E$102,E87,$C$3:$C$102,"&lt;"&amp;C87),0))</f>
        <v/>
      </c>
      <c r="S87" s="5" t="n"/>
      <c r="T87" s="11">
        <f>IF(OR(J87="",K87=""),"",IF(J87&lt;=K87,"Within maximum","Review maximum"))</f>
        <v/>
      </c>
    </row>
    <row r="88" ht="21" customHeight="1">
      <c r="A88" s="3" t="n"/>
      <c r="B88" s="4" t="n"/>
      <c r="C88" s="4" t="n"/>
      <c r="D88" s="4" t="n"/>
      <c r="E88" s="5" t="n"/>
      <c r="F88" s="5" t="n"/>
      <c r="G88" s="3" t="n"/>
      <c r="H88" s="3" t="n"/>
      <c r="I88" s="12">
        <f>IF(H88="","",IFERROR(VLOOKUP(H88,'Reference &amp; Instructions'!$A$14:$D$20,2,FALSE),""))</f>
        <v/>
      </c>
      <c r="J88" s="7" t="n"/>
      <c r="K88" s="7" t="n"/>
      <c r="L88" s="13">
        <f>IF(H88="","",IFERROR(VLOOKUP(H88,'Reference &amp; Instructions'!$A$14:$D$20,4,FALSE),""))</f>
        <v/>
      </c>
      <c r="M88" s="14">
        <f>IF(OR(J88="",L88=""),"",J88*L88/100)</f>
        <v/>
      </c>
      <c r="N88" s="10" t="n"/>
      <c r="O88" s="14">
        <f>IF(M88="","",M88*(1+IF(N88="",0,N88)))</f>
        <v/>
      </c>
      <c r="P88" s="3" t="n"/>
      <c r="Q88" s="4" t="n"/>
      <c r="R88" s="14">
        <f>IF(OR(E88="",C88="",O88=""),"",O88-IFERROR(SUMIFS($O$3:$O$102,$E$3:$E$102,E88,$C$3:$C$102,"&lt;"&amp;C88),0))</f>
        <v/>
      </c>
      <c r="S88" s="5" t="n"/>
      <c r="T88" s="15">
        <f>IF(OR(J88="",K88=""),"",IF(J88&lt;=K88,"Within maximum","Review maximum"))</f>
        <v/>
      </c>
    </row>
    <row r="89" ht="21" customHeight="1">
      <c r="A89" s="3" t="n"/>
      <c r="B89" s="4" t="n"/>
      <c r="C89" s="4" t="n"/>
      <c r="D89" s="4" t="n"/>
      <c r="E89" s="5" t="n"/>
      <c r="F89" s="5" t="n"/>
      <c r="G89" s="3" t="n"/>
      <c r="H89" s="3" t="n"/>
      <c r="I89" s="6">
        <f>IF(H89="","",IFERROR(VLOOKUP(H89,'Reference &amp; Instructions'!$A$14:$D$20,2,FALSE),""))</f>
        <v/>
      </c>
      <c r="J89" s="7" t="n"/>
      <c r="K89" s="7" t="n"/>
      <c r="L89" s="8">
        <f>IF(H89="","",IFERROR(VLOOKUP(H89,'Reference &amp; Instructions'!$A$14:$D$20,4,FALSE),""))</f>
        <v/>
      </c>
      <c r="M89" s="9">
        <f>IF(OR(J89="",L89=""),"",J89*L89/100)</f>
        <v/>
      </c>
      <c r="N89" s="10" t="n"/>
      <c r="O89" s="9">
        <f>IF(M89="","",M89*(1+IF(N89="",0,N89)))</f>
        <v/>
      </c>
      <c r="P89" s="3" t="n"/>
      <c r="Q89" s="4" t="n"/>
      <c r="R89" s="9">
        <f>IF(OR(E89="",C89="",O89=""),"",O89-IFERROR(SUMIFS($O$3:$O$102,$E$3:$E$102,E89,$C$3:$C$102,"&lt;"&amp;C89),0))</f>
        <v/>
      </c>
      <c r="S89" s="5" t="n"/>
      <c r="T89" s="11">
        <f>IF(OR(J89="",K89=""),"",IF(J89&lt;=K89,"Within maximum","Review maximum"))</f>
        <v/>
      </c>
    </row>
    <row r="90" ht="21" customHeight="1">
      <c r="A90" s="3" t="n"/>
      <c r="B90" s="4" t="n"/>
      <c r="C90" s="4" t="n"/>
      <c r="D90" s="4" t="n"/>
      <c r="E90" s="5" t="n"/>
      <c r="F90" s="5" t="n"/>
      <c r="G90" s="3" t="n"/>
      <c r="H90" s="3" t="n"/>
      <c r="I90" s="12">
        <f>IF(H90="","",IFERROR(VLOOKUP(H90,'Reference &amp; Instructions'!$A$14:$D$20,2,FALSE),""))</f>
        <v/>
      </c>
      <c r="J90" s="7" t="n"/>
      <c r="K90" s="7" t="n"/>
      <c r="L90" s="13">
        <f>IF(H90="","",IFERROR(VLOOKUP(H90,'Reference &amp; Instructions'!$A$14:$D$20,4,FALSE),""))</f>
        <v/>
      </c>
      <c r="M90" s="14">
        <f>IF(OR(J90="",L90=""),"",J90*L90/100)</f>
        <v/>
      </c>
      <c r="N90" s="10" t="n"/>
      <c r="O90" s="14">
        <f>IF(M90="","",M90*(1+IF(N90="",0,N90)))</f>
        <v/>
      </c>
      <c r="P90" s="3" t="n"/>
      <c r="Q90" s="4" t="n"/>
      <c r="R90" s="14">
        <f>IF(OR(E90="",C90="",O90=""),"",O90-IFERROR(SUMIFS($O$3:$O$102,$E$3:$E$102,E90,$C$3:$C$102,"&lt;"&amp;C90),0))</f>
        <v/>
      </c>
      <c r="S90" s="5" t="n"/>
      <c r="T90" s="15">
        <f>IF(OR(J90="",K90=""),"",IF(J90&lt;=K90,"Within maximum","Review maximum"))</f>
        <v/>
      </c>
    </row>
    <row r="91" ht="21" customHeight="1">
      <c r="A91" s="3" t="n"/>
      <c r="B91" s="4" t="n"/>
      <c r="C91" s="4" t="n"/>
      <c r="D91" s="4" t="n"/>
      <c r="E91" s="5" t="n"/>
      <c r="F91" s="5" t="n"/>
      <c r="G91" s="3" t="n"/>
      <c r="H91" s="3" t="n"/>
      <c r="I91" s="6">
        <f>IF(H91="","",IFERROR(VLOOKUP(H91,'Reference &amp; Instructions'!$A$14:$D$20,2,FALSE),""))</f>
        <v/>
      </c>
      <c r="J91" s="7" t="n"/>
      <c r="K91" s="7" t="n"/>
      <c r="L91" s="8">
        <f>IF(H91="","",IFERROR(VLOOKUP(H91,'Reference &amp; Instructions'!$A$14:$D$20,4,FALSE),""))</f>
        <v/>
      </c>
      <c r="M91" s="9">
        <f>IF(OR(J91="",L91=""),"",J91*L91/100)</f>
        <v/>
      </c>
      <c r="N91" s="10" t="n"/>
      <c r="O91" s="9">
        <f>IF(M91="","",M91*(1+IF(N91="",0,N91)))</f>
        <v/>
      </c>
      <c r="P91" s="3" t="n"/>
      <c r="Q91" s="4" t="n"/>
      <c r="R91" s="9">
        <f>IF(OR(E91="",C91="",O91=""),"",O91-IFERROR(SUMIFS($O$3:$O$102,$E$3:$E$102,E91,$C$3:$C$102,"&lt;"&amp;C91),0))</f>
        <v/>
      </c>
      <c r="S91" s="5" t="n"/>
      <c r="T91" s="11">
        <f>IF(OR(J91="",K91=""),"",IF(J91&lt;=K91,"Within maximum","Review maximum"))</f>
        <v/>
      </c>
    </row>
    <row r="92" ht="21" customHeight="1">
      <c r="A92" s="3" t="n"/>
      <c r="B92" s="4" t="n"/>
      <c r="C92" s="4" t="n"/>
      <c r="D92" s="4" t="n"/>
      <c r="E92" s="5" t="n"/>
      <c r="F92" s="5" t="n"/>
      <c r="G92" s="3" t="n"/>
      <c r="H92" s="3" t="n"/>
      <c r="I92" s="12">
        <f>IF(H92="","",IFERROR(VLOOKUP(H92,'Reference &amp; Instructions'!$A$14:$D$20,2,FALSE),""))</f>
        <v/>
      </c>
      <c r="J92" s="7" t="n"/>
      <c r="K92" s="7" t="n"/>
      <c r="L92" s="13">
        <f>IF(H92="","",IFERROR(VLOOKUP(H92,'Reference &amp; Instructions'!$A$14:$D$20,4,FALSE),""))</f>
        <v/>
      </c>
      <c r="M92" s="14">
        <f>IF(OR(J92="",L92=""),"",J92*L92/100)</f>
        <v/>
      </c>
      <c r="N92" s="10" t="n"/>
      <c r="O92" s="14">
        <f>IF(M92="","",M92*(1+IF(N92="",0,N92)))</f>
        <v/>
      </c>
      <c r="P92" s="3" t="n"/>
      <c r="Q92" s="4" t="n"/>
      <c r="R92" s="14">
        <f>IF(OR(E92="",C92="",O92=""),"",O92-IFERROR(SUMIFS($O$3:$O$102,$E$3:$E$102,E92,$C$3:$C$102,"&lt;"&amp;C92),0))</f>
        <v/>
      </c>
      <c r="S92" s="5" t="n"/>
      <c r="T92" s="15">
        <f>IF(OR(J92="",K92=""),"",IF(J92&lt;=K92,"Within maximum","Review maximum"))</f>
        <v/>
      </c>
    </row>
    <row r="93" ht="21" customHeight="1">
      <c r="A93" s="3" t="n"/>
      <c r="B93" s="4" t="n"/>
      <c r="C93" s="4" t="n"/>
      <c r="D93" s="4" t="n"/>
      <c r="E93" s="5" t="n"/>
      <c r="F93" s="5" t="n"/>
      <c r="G93" s="3" t="n"/>
      <c r="H93" s="3" t="n"/>
      <c r="I93" s="6">
        <f>IF(H93="","",IFERROR(VLOOKUP(H93,'Reference &amp; Instructions'!$A$14:$D$20,2,FALSE),""))</f>
        <v/>
      </c>
      <c r="J93" s="7" t="n"/>
      <c r="K93" s="7" t="n"/>
      <c r="L93" s="8">
        <f>IF(H93="","",IFERROR(VLOOKUP(H93,'Reference &amp; Instructions'!$A$14:$D$20,4,FALSE),""))</f>
        <v/>
      </c>
      <c r="M93" s="9">
        <f>IF(OR(J93="",L93=""),"",J93*L93/100)</f>
        <v/>
      </c>
      <c r="N93" s="10" t="n"/>
      <c r="O93" s="9">
        <f>IF(M93="","",M93*(1+IF(N93="",0,N93)))</f>
        <v/>
      </c>
      <c r="P93" s="3" t="n"/>
      <c r="Q93" s="4" t="n"/>
      <c r="R93" s="9">
        <f>IF(OR(E93="",C93="",O93=""),"",O93-IFERROR(SUMIFS($O$3:$O$102,$E$3:$E$102,E93,$C$3:$C$102,"&lt;"&amp;C93),0))</f>
        <v/>
      </c>
      <c r="S93" s="5" t="n"/>
      <c r="T93" s="11">
        <f>IF(OR(J93="",K93=""),"",IF(J93&lt;=K93,"Within maximum","Review maximum"))</f>
        <v/>
      </c>
    </row>
    <row r="94" ht="21" customHeight="1">
      <c r="A94" s="3" t="n"/>
      <c r="B94" s="4" t="n"/>
      <c r="C94" s="4" t="n"/>
      <c r="D94" s="4" t="n"/>
      <c r="E94" s="5" t="n"/>
      <c r="F94" s="5" t="n"/>
      <c r="G94" s="3" t="n"/>
      <c r="H94" s="3" t="n"/>
      <c r="I94" s="12">
        <f>IF(H94="","",IFERROR(VLOOKUP(H94,'Reference &amp; Instructions'!$A$14:$D$20,2,FALSE),""))</f>
        <v/>
      </c>
      <c r="J94" s="7" t="n"/>
      <c r="K94" s="7" t="n"/>
      <c r="L94" s="13">
        <f>IF(H94="","",IFERROR(VLOOKUP(H94,'Reference &amp; Instructions'!$A$14:$D$20,4,FALSE),""))</f>
        <v/>
      </c>
      <c r="M94" s="14">
        <f>IF(OR(J94="",L94=""),"",J94*L94/100)</f>
        <v/>
      </c>
      <c r="N94" s="10" t="n"/>
      <c r="O94" s="14">
        <f>IF(M94="","",M94*(1+IF(N94="",0,N94)))</f>
        <v/>
      </c>
      <c r="P94" s="3" t="n"/>
      <c r="Q94" s="4" t="n"/>
      <c r="R94" s="14">
        <f>IF(OR(E94="",C94="",O94=""),"",O94-IFERROR(SUMIFS($O$3:$O$102,$E$3:$E$102,E94,$C$3:$C$102,"&lt;"&amp;C94),0))</f>
        <v/>
      </c>
      <c r="S94" s="5" t="n"/>
      <c r="T94" s="15">
        <f>IF(OR(J94="",K94=""),"",IF(J94&lt;=K94,"Within maximum","Review maximum"))</f>
        <v/>
      </c>
    </row>
    <row r="95" ht="21" customHeight="1">
      <c r="A95" s="3" t="n"/>
      <c r="B95" s="4" t="n"/>
      <c r="C95" s="4" t="n"/>
      <c r="D95" s="4" t="n"/>
      <c r="E95" s="5" t="n"/>
      <c r="F95" s="5" t="n"/>
      <c r="G95" s="3" t="n"/>
      <c r="H95" s="3" t="n"/>
      <c r="I95" s="6">
        <f>IF(H95="","",IFERROR(VLOOKUP(H95,'Reference &amp; Instructions'!$A$14:$D$20,2,FALSE),""))</f>
        <v/>
      </c>
      <c r="J95" s="7" t="n"/>
      <c r="K95" s="7" t="n"/>
      <c r="L95" s="8">
        <f>IF(H95="","",IFERROR(VLOOKUP(H95,'Reference &amp; Instructions'!$A$14:$D$20,4,FALSE),""))</f>
        <v/>
      </c>
      <c r="M95" s="9">
        <f>IF(OR(J95="",L95=""),"",J95*L95/100)</f>
        <v/>
      </c>
      <c r="N95" s="10" t="n"/>
      <c r="O95" s="9">
        <f>IF(M95="","",M95*(1+IF(N95="",0,N95)))</f>
        <v/>
      </c>
      <c r="P95" s="3" t="n"/>
      <c r="Q95" s="4" t="n"/>
      <c r="R95" s="9">
        <f>IF(OR(E95="",C95="",O95=""),"",O95-IFERROR(SUMIFS($O$3:$O$102,$E$3:$E$102,E95,$C$3:$C$102,"&lt;"&amp;C95),0))</f>
        <v/>
      </c>
      <c r="S95" s="5" t="n"/>
      <c r="T95" s="11">
        <f>IF(OR(J95="",K95=""),"",IF(J95&lt;=K95,"Within maximum","Review maximum"))</f>
        <v/>
      </c>
    </row>
    <row r="96" ht="21" customHeight="1">
      <c r="A96" s="3" t="n"/>
      <c r="B96" s="4" t="n"/>
      <c r="C96" s="4" t="n"/>
      <c r="D96" s="4" t="n"/>
      <c r="E96" s="5" t="n"/>
      <c r="F96" s="5" t="n"/>
      <c r="G96" s="3" t="n"/>
      <c r="H96" s="3" t="n"/>
      <c r="I96" s="12">
        <f>IF(H96="","",IFERROR(VLOOKUP(H96,'Reference &amp; Instructions'!$A$14:$D$20,2,FALSE),""))</f>
        <v/>
      </c>
      <c r="J96" s="7" t="n"/>
      <c r="K96" s="7" t="n"/>
      <c r="L96" s="13">
        <f>IF(H96="","",IFERROR(VLOOKUP(H96,'Reference &amp; Instructions'!$A$14:$D$20,4,FALSE),""))</f>
        <v/>
      </c>
      <c r="M96" s="14">
        <f>IF(OR(J96="",L96=""),"",J96*L96/100)</f>
        <v/>
      </c>
      <c r="N96" s="10" t="n"/>
      <c r="O96" s="14">
        <f>IF(M96="","",M96*(1+IF(N96="",0,N96)))</f>
        <v/>
      </c>
      <c r="P96" s="3" t="n"/>
      <c r="Q96" s="4" t="n"/>
      <c r="R96" s="14">
        <f>IF(OR(E96="",C96="",O96=""),"",O96-IFERROR(SUMIFS($O$3:$O$102,$E$3:$E$102,E96,$C$3:$C$102,"&lt;"&amp;C96),0))</f>
        <v/>
      </c>
      <c r="S96" s="5" t="n"/>
      <c r="T96" s="15">
        <f>IF(OR(J96="",K96=""),"",IF(J96&lt;=K96,"Within maximum","Review maximum"))</f>
        <v/>
      </c>
    </row>
    <row r="97" ht="21" customHeight="1">
      <c r="A97" s="3" t="n"/>
      <c r="B97" s="4" t="n"/>
      <c r="C97" s="4" t="n"/>
      <c r="D97" s="4" t="n"/>
      <c r="E97" s="5" t="n"/>
      <c r="F97" s="5" t="n"/>
      <c r="G97" s="3" t="n"/>
      <c r="H97" s="3" t="n"/>
      <c r="I97" s="6">
        <f>IF(H97="","",IFERROR(VLOOKUP(H97,'Reference &amp; Instructions'!$A$14:$D$20,2,FALSE),""))</f>
        <v/>
      </c>
      <c r="J97" s="7" t="n"/>
      <c r="K97" s="7" t="n"/>
      <c r="L97" s="8">
        <f>IF(H97="","",IFERROR(VLOOKUP(H97,'Reference &amp; Instructions'!$A$14:$D$20,4,FALSE),""))</f>
        <v/>
      </c>
      <c r="M97" s="9">
        <f>IF(OR(J97="",L97=""),"",J97*L97/100)</f>
        <v/>
      </c>
      <c r="N97" s="10" t="n"/>
      <c r="O97" s="9">
        <f>IF(M97="","",M97*(1+IF(N97="",0,N97)))</f>
        <v/>
      </c>
      <c r="P97" s="3" t="n"/>
      <c r="Q97" s="4" t="n"/>
      <c r="R97" s="9">
        <f>IF(OR(E97="",C97="",O97=""),"",O97-IFERROR(SUMIFS($O$3:$O$102,$E$3:$E$102,E97,$C$3:$C$102,"&lt;"&amp;C97),0))</f>
        <v/>
      </c>
      <c r="S97" s="5" t="n"/>
      <c r="T97" s="11">
        <f>IF(OR(J97="",K97=""),"",IF(J97&lt;=K97,"Within maximum","Review maximum"))</f>
        <v/>
      </c>
    </row>
    <row r="98" ht="21" customHeight="1">
      <c r="A98" s="3" t="n"/>
      <c r="B98" s="4" t="n"/>
      <c r="C98" s="4" t="n"/>
      <c r="D98" s="4" t="n"/>
      <c r="E98" s="5" t="n"/>
      <c r="F98" s="5" t="n"/>
      <c r="G98" s="3" t="n"/>
      <c r="H98" s="3" t="n"/>
      <c r="I98" s="12">
        <f>IF(H98="","",IFERROR(VLOOKUP(H98,'Reference &amp; Instructions'!$A$14:$D$20,2,FALSE),""))</f>
        <v/>
      </c>
      <c r="J98" s="7" t="n"/>
      <c r="K98" s="7" t="n"/>
      <c r="L98" s="13">
        <f>IF(H98="","",IFERROR(VLOOKUP(H98,'Reference &amp; Instructions'!$A$14:$D$20,4,FALSE),""))</f>
        <v/>
      </c>
      <c r="M98" s="14">
        <f>IF(OR(J98="",L98=""),"",J98*L98/100)</f>
        <v/>
      </c>
      <c r="N98" s="10" t="n"/>
      <c r="O98" s="14">
        <f>IF(M98="","",M98*(1+IF(N98="",0,N98)))</f>
        <v/>
      </c>
      <c r="P98" s="3" t="n"/>
      <c r="Q98" s="4" t="n"/>
      <c r="R98" s="14">
        <f>IF(OR(E98="",C98="",O98=""),"",O98-IFERROR(SUMIFS($O$3:$O$102,$E$3:$E$102,E98,$C$3:$C$102,"&lt;"&amp;C98),0))</f>
        <v/>
      </c>
      <c r="S98" s="5" t="n"/>
      <c r="T98" s="15">
        <f>IF(OR(J98="",K98=""),"",IF(J98&lt;=K98,"Within maximum","Review maximum"))</f>
        <v/>
      </c>
    </row>
    <row r="99" ht="21" customHeight="1">
      <c r="A99" s="3" t="n"/>
      <c r="B99" s="4" t="n"/>
      <c r="C99" s="4" t="n"/>
      <c r="D99" s="4" t="n"/>
      <c r="E99" s="5" t="n"/>
      <c r="F99" s="5" t="n"/>
      <c r="G99" s="3" t="n"/>
      <c r="H99" s="3" t="n"/>
      <c r="I99" s="6">
        <f>IF(H99="","",IFERROR(VLOOKUP(H99,'Reference &amp; Instructions'!$A$14:$D$20,2,FALSE),""))</f>
        <v/>
      </c>
      <c r="J99" s="7" t="n"/>
      <c r="K99" s="7" t="n"/>
      <c r="L99" s="8">
        <f>IF(H99="","",IFERROR(VLOOKUP(H99,'Reference &amp; Instructions'!$A$14:$D$20,4,FALSE),""))</f>
        <v/>
      </c>
      <c r="M99" s="9">
        <f>IF(OR(J99="",L99=""),"",J99*L99/100)</f>
        <v/>
      </c>
      <c r="N99" s="10" t="n"/>
      <c r="O99" s="9">
        <f>IF(M99="","",M99*(1+IF(N99="",0,N99)))</f>
        <v/>
      </c>
      <c r="P99" s="3" t="n"/>
      <c r="Q99" s="4" t="n"/>
      <c r="R99" s="9">
        <f>IF(OR(E99="",C99="",O99=""),"",O99-IFERROR(SUMIFS($O$3:$O$102,$E$3:$E$102,E99,$C$3:$C$102,"&lt;"&amp;C99),0))</f>
        <v/>
      </c>
      <c r="S99" s="5" t="n"/>
      <c r="T99" s="11">
        <f>IF(OR(J99="",K99=""),"",IF(J99&lt;=K99,"Within maximum","Review maximum"))</f>
        <v/>
      </c>
    </row>
    <row r="100" ht="21" customHeight="1">
      <c r="A100" s="3" t="n"/>
      <c r="B100" s="4" t="n"/>
      <c r="C100" s="4" t="n"/>
      <c r="D100" s="4" t="n"/>
      <c r="E100" s="5" t="n"/>
      <c r="F100" s="5" t="n"/>
      <c r="G100" s="3" t="n"/>
      <c r="H100" s="3" t="n"/>
      <c r="I100" s="12">
        <f>IF(H100="","",IFERROR(VLOOKUP(H100,'Reference &amp; Instructions'!$A$14:$D$20,2,FALSE),""))</f>
        <v/>
      </c>
      <c r="J100" s="7" t="n"/>
      <c r="K100" s="7" t="n"/>
      <c r="L100" s="13">
        <f>IF(H100="","",IFERROR(VLOOKUP(H100,'Reference &amp; Instructions'!$A$14:$D$20,4,FALSE),""))</f>
        <v/>
      </c>
      <c r="M100" s="14">
        <f>IF(OR(J100="",L100=""),"",J100*L100/100)</f>
        <v/>
      </c>
      <c r="N100" s="10" t="n"/>
      <c r="O100" s="14">
        <f>IF(M100="","",M100*(1+IF(N100="",0,N100)))</f>
        <v/>
      </c>
      <c r="P100" s="3" t="n"/>
      <c r="Q100" s="4" t="n"/>
      <c r="R100" s="14">
        <f>IF(OR(E100="",C100="",O100=""),"",O100-IFERROR(SUMIFS($O$3:$O$102,$E$3:$E$102,E100,$C$3:$C$102,"&lt;"&amp;C100),0))</f>
        <v/>
      </c>
      <c r="S100" s="5" t="n"/>
      <c r="T100" s="15">
        <f>IF(OR(J100="",K100=""),"",IF(J100&lt;=K100,"Within maximum","Review maximum"))</f>
        <v/>
      </c>
    </row>
    <row r="101" ht="21" customHeight="1">
      <c r="A101" s="3" t="n"/>
      <c r="B101" s="4" t="n"/>
      <c r="C101" s="4" t="n"/>
      <c r="D101" s="4" t="n"/>
      <c r="E101" s="5" t="n"/>
      <c r="F101" s="5" t="n"/>
      <c r="G101" s="3" t="n"/>
      <c r="H101" s="3" t="n"/>
      <c r="I101" s="6">
        <f>IF(H101="","",IFERROR(VLOOKUP(H101,'Reference &amp; Instructions'!$A$14:$D$20,2,FALSE),""))</f>
        <v/>
      </c>
      <c r="J101" s="7" t="n"/>
      <c r="K101" s="7" t="n"/>
      <c r="L101" s="8">
        <f>IF(H101="","",IFERROR(VLOOKUP(H101,'Reference &amp; Instructions'!$A$14:$D$20,4,FALSE),""))</f>
        <v/>
      </c>
      <c r="M101" s="9">
        <f>IF(OR(J101="",L101=""),"",J101*L101/100)</f>
        <v/>
      </c>
      <c r="N101" s="10" t="n"/>
      <c r="O101" s="9">
        <f>IF(M101="","",M101*(1+IF(N101="",0,N101)))</f>
        <v/>
      </c>
      <c r="P101" s="3" t="n"/>
      <c r="Q101" s="4" t="n"/>
      <c r="R101" s="9">
        <f>IF(OR(E101="",C101="",O101=""),"",O101-IFERROR(SUMIFS($O$3:$O$102,$E$3:$E$102,E101,$C$3:$C$102,"&lt;"&amp;C101),0))</f>
        <v/>
      </c>
      <c r="S101" s="5" t="n"/>
      <c r="T101" s="11">
        <f>IF(OR(J101="",K101=""),"",IF(J101&lt;=K101,"Within maximum","Review maximum"))</f>
        <v/>
      </c>
    </row>
    <row r="102" ht="21" customHeight="1">
      <c r="A102" s="3" t="n"/>
      <c r="B102" s="4" t="n"/>
      <c r="C102" s="4" t="n"/>
      <c r="D102" s="4" t="n"/>
      <c r="E102" s="5" t="n"/>
      <c r="F102" s="5" t="n"/>
      <c r="G102" s="3" t="n"/>
      <c r="H102" s="3" t="n"/>
      <c r="I102" s="12">
        <f>IF(H102="","",IFERROR(VLOOKUP(H102,'Reference &amp; Instructions'!$A$14:$D$20,2,FALSE),""))</f>
        <v/>
      </c>
      <c r="J102" s="7" t="n"/>
      <c r="K102" s="7" t="n"/>
      <c r="L102" s="13">
        <f>IF(H102="","",IFERROR(VLOOKUP(H102,'Reference &amp; Instructions'!$A$14:$D$20,4,FALSE),""))</f>
        <v/>
      </c>
      <c r="M102" s="14">
        <f>IF(OR(J102="",L102=""),"",J102*L102/100)</f>
        <v/>
      </c>
      <c r="N102" s="10" t="n"/>
      <c r="O102" s="14">
        <f>IF(M102="","",M102*(1+IF(N102="",0,N102)))</f>
        <v/>
      </c>
      <c r="P102" s="3" t="n"/>
      <c r="Q102" s="4" t="n"/>
      <c r="R102" s="14">
        <f>IF(OR(E102="",C102="",O102=""),"",O102-IFERROR(SUMIFS($O$3:$O$102,$E$3:$E$102,E102,$C$3:$C$102,"&lt;"&amp;C102),0))</f>
        <v/>
      </c>
      <c r="S102" s="5" t="n"/>
      <c r="T102" s="15">
        <f>IF(OR(J102="",K102=""),"",IF(J102&lt;=K102,"Within maximum","Review maximum"))</f>
        <v/>
      </c>
    </row>
  </sheetData>
  <autoFilter ref="A2:T102"/>
  <mergeCells count="1">
    <mergeCell ref="A1:T1"/>
  </mergeCells>
  <conditionalFormatting sqref="P3:P102">
    <cfRule type="expression" priority="1" dxfId="0" stopIfTrue="1">
      <formula>OR($P3="Review",AND($P3="Pending",$D3&lt;&gt;"",$D3&lt;TODAY()))</formula>
    </cfRule>
    <cfRule type="expression" priority="2" dxfId="1" stopIfTrue="1">
      <formula>$P3="Paid"</formula>
    </cfRule>
    <cfRule type="expression" priority="3" dxfId="2" stopIfTrue="1">
      <formula>$P3="Pending"</formula>
    </cfRule>
  </conditionalFormatting>
  <conditionalFormatting sqref="T3:T102">
    <cfRule type="expression" priority="4" dxfId="0" stopIfTrue="1">
      <formula>$T3="Review maximum"</formula>
    </cfRule>
  </conditionalFormatting>
  <dataValidations count="5">
    <dataValidation sqref="P3:P102" showErrorMessage="1" showInputMessage="1" allowBlank="1" type="list">
      <formula1>"Paid,Pending,Review"</formula1>
    </dataValidation>
    <dataValidation sqref="H3:H102" showErrorMessage="1" showInputMessage="1" allowBlank="1" type="list">
      <formula1>'Reference &amp; Instructions'!$A$14:$A$20</formula1>
    </dataValidation>
    <dataValidation sqref="J3:J102" showErrorMessage="1" showInputMessage="1" allowBlank="1" type="decimal" operator="greaterThanOrEqual">
      <formula1>0</formula1>
    </dataValidation>
    <dataValidation sqref="K3:K102" showErrorMessage="1" showInputMessage="1" allowBlank="1" type="decimal" operator="greaterThanOrEqual">
      <formula1>0</formula1>
    </dataValidation>
    <dataValidation sqref="N3:N102" showErrorMessage="1" showInputMessage="1" allowBlank="1" type="decimal" operator="between">
      <formula1>-1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" customWidth="1" min="3" max="3"/>
    <col width="22" customWidth="1" min="4" max="4"/>
    <col width="18" customWidth="1" min="5" max="5"/>
    <col width="12" customWidth="1" min="6" max="6"/>
    <col width="22" customWidth="1" min="7" max="7"/>
    <col width="18" customWidth="1" min="8" max="8"/>
    <col width="14" customWidth="1" min="9" max="9"/>
    <col width="3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 ht="28" customHeight="1">
      <c r="A1" s="1" t="inlineStr">
        <is>
          <t>WSIB Premium Remittance Summary Dashboard — Ontario</t>
        </is>
      </c>
    </row>
    <row r="2"/>
    <row r="3">
      <c r="A3" s="16" t="inlineStr">
        <is>
          <t>Selected Reporting Year</t>
        </is>
      </c>
      <c r="B3" s="17" t="n">
        <v>2026</v>
      </c>
    </row>
    <row r="4"/>
    <row r="5">
      <c r="A5" s="16" t="inlineStr">
        <is>
          <t>Total Insurable Earnings</t>
        </is>
      </c>
      <c r="B5" s="18">
        <f>SUM('Remittance Register'!$J$3:$J$102)</f>
        <v/>
      </c>
      <c r="C5" s="19" t="n"/>
      <c r="D5" s="16" t="inlineStr">
        <is>
          <t>Premium Before Adjustment</t>
        </is>
      </c>
      <c r="E5" s="18">
        <f>SUM('Remittance Register'!$M$3:$M$102)</f>
        <v/>
      </c>
      <c r="F5" s="19" t="n"/>
      <c r="G5" s="16" t="inlineStr">
        <is>
          <t>Total Adjusted Premium</t>
        </is>
      </c>
      <c r="H5" s="18">
        <f>SUM('Remittance Register'!$O$3:$O$102)</f>
        <v/>
      </c>
      <c r="I5" s="19" t="n"/>
    </row>
    <row r="6"/>
    <row r="7">
      <c r="A7" s="16" t="inlineStr">
        <is>
          <t>Average Premium Rate</t>
        </is>
      </c>
      <c r="B7" s="20">
        <f>IFERROR(AVERAGE('Remittance Register'!$L$3:$L$102),0)</f>
        <v/>
      </c>
      <c r="C7" s="19" t="n"/>
      <c r="D7" s="16" t="inlineStr">
        <is>
          <t>Remittance Records</t>
        </is>
      </c>
      <c r="E7" s="21">
        <f>COUNTIF('Remittance Register'!$A$3:$A$102,"&lt;&gt;")</f>
        <v/>
      </c>
      <c r="F7" s="19" t="n"/>
      <c r="G7" s="16" t="inlineStr">
        <is>
          <t>Pending or Review Items</t>
        </is>
      </c>
      <c r="H7" s="21">
        <f>COUNTIF('Remittance Register'!$P$3:$P$102,"Pending")+COUNTIF('Remittance Register'!$P$3:$P$102,"Review")</f>
        <v/>
      </c>
      <c r="I7" s="19" t="n"/>
    </row>
    <row r="8"/>
    <row r="9">
      <c r="A9" s="16" t="inlineStr">
        <is>
          <t>Paid Percentage</t>
        </is>
      </c>
      <c r="B9" s="22">
        <f>IFERROR(COUNTIF('Remittance Register'!$P$3:$P$102,"Paid")/COUNTIF('Remittance Register'!$A$3:$A$102,"&lt;&gt;"),0)</f>
        <v/>
      </c>
      <c r="C9" s="19" t="n"/>
    </row>
    <row r="10"/>
    <row r="11"/>
    <row r="12"/>
    <row r="13">
      <c r="A13" s="23" t="inlineStr">
        <is>
          <t>Period-Level Summary</t>
        </is>
      </c>
      <c r="B13" s="23" t="n"/>
      <c r="C13" s="23" t="n"/>
      <c r="D13" s="23" t="n"/>
      <c r="E13" s="23" t="n"/>
      <c r="F13" s="23" t="n"/>
      <c r="H13" s="23" t="inlineStr">
        <is>
          <t>Payment Status Totals</t>
        </is>
      </c>
      <c r="I13" s="23" t="n"/>
    </row>
    <row r="14">
      <c r="A14" s="2" t="inlineStr">
        <is>
          <t>Reporting Period</t>
        </is>
      </c>
      <c r="B14" s="2" t="inlineStr">
        <is>
          <t>Insurable Earnings (CAD)</t>
        </is>
      </c>
      <c r="C14" s="2" t="inlineStr">
        <is>
          <t>Adjusted Premium (CAD)</t>
        </is>
      </c>
      <c r="D14" s="2" t="inlineStr">
        <is>
          <t>Paid</t>
        </is>
      </c>
      <c r="E14" s="2" t="inlineStr">
        <is>
          <t>Pending</t>
        </is>
      </c>
      <c r="F14" s="2" t="inlineStr">
        <is>
          <t>Review</t>
        </is>
      </c>
      <c r="H14" s="2" t="inlineStr">
        <is>
          <t>Payment Status</t>
        </is>
      </c>
      <c r="I14" s="2" t="inlineStr">
        <is>
          <t>Records</t>
        </is>
      </c>
    </row>
    <row r="15">
      <c r="A15" s="24" t="n">
        <v>46023</v>
      </c>
      <c r="B15" s="25">
        <f>IF(COUNTIF('Remittance Register'!$B$3:$B$102,A15)=0,"",SUMIF('Remittance Register'!$B$3:$B$102,A15,'Remittance Register'!$J$3:$J$102))</f>
        <v/>
      </c>
      <c r="C15" s="25">
        <f>IF(COUNTIF('Remittance Register'!$B$3:$B$102,A15)=0,"",SUMIF('Remittance Register'!$B$3:$B$102,A15,'Remittance Register'!$O$3:$O$102))</f>
        <v/>
      </c>
      <c r="D15" s="11">
        <f>IF(COUNTIF('Remittance Register'!$B$3:$B$102,A15)=0,"",COUNTIFS('Remittance Register'!$B$3:$B$102,A15,'Remittance Register'!$P$3:$P$102,"Paid"))</f>
        <v/>
      </c>
      <c r="E15" s="11">
        <f>IF(COUNTIF('Remittance Register'!$B$3:$B$102,A15)=0,"",COUNTIFS('Remittance Register'!$B$3:$B$102,A15,'Remittance Register'!$P$3:$P$102,"Pending"))</f>
        <v/>
      </c>
      <c r="F15" s="11">
        <f>IF(COUNTIF('Remittance Register'!$B$3:$B$102,A15)=0,"",COUNTIFS('Remittance Register'!$B$3:$B$102,A15,'Remittance Register'!$P$3:$P$102,"Review"))</f>
        <v/>
      </c>
      <c r="H15" s="11" t="inlineStr">
        <is>
          <t>Paid</t>
        </is>
      </c>
      <c r="I15" s="11">
        <f>COUNTIF('Remittance Register'!$P$3:$P$102,H15)</f>
        <v/>
      </c>
    </row>
    <row r="16">
      <c r="A16" s="26" t="n">
        <v>46054</v>
      </c>
      <c r="B16" s="27">
        <f>IF(COUNTIF('Remittance Register'!$B$3:$B$102,A16)=0,"",SUMIF('Remittance Register'!$B$3:$B$102,A16,'Remittance Register'!$J$3:$J$102))</f>
        <v/>
      </c>
      <c r="C16" s="27">
        <f>IF(COUNTIF('Remittance Register'!$B$3:$B$102,A16)=0,"",SUMIF('Remittance Register'!$B$3:$B$102,A16,'Remittance Register'!$O$3:$O$102))</f>
        <v/>
      </c>
      <c r="D16" s="15">
        <f>IF(COUNTIF('Remittance Register'!$B$3:$B$102,A16)=0,"",COUNTIFS('Remittance Register'!$B$3:$B$102,A16,'Remittance Register'!$P$3:$P$102,"Paid"))</f>
        <v/>
      </c>
      <c r="E16" s="15">
        <f>IF(COUNTIF('Remittance Register'!$B$3:$B$102,A16)=0,"",COUNTIFS('Remittance Register'!$B$3:$B$102,A16,'Remittance Register'!$P$3:$P$102,"Pending"))</f>
        <v/>
      </c>
      <c r="F16" s="15">
        <f>IF(COUNTIF('Remittance Register'!$B$3:$B$102,A16)=0,"",COUNTIFS('Remittance Register'!$B$3:$B$102,A16,'Remittance Register'!$P$3:$P$102,"Review"))</f>
        <v/>
      </c>
      <c r="H16" s="15" t="inlineStr">
        <is>
          <t>Pending</t>
        </is>
      </c>
      <c r="I16" s="15">
        <f>COUNTIF('Remittance Register'!$P$3:$P$102,H16)</f>
        <v/>
      </c>
    </row>
    <row r="17">
      <c r="A17" s="24" t="n">
        <v>46082</v>
      </c>
      <c r="B17" s="25">
        <f>IF(COUNTIF('Remittance Register'!$B$3:$B$102,A17)=0,"",SUMIF('Remittance Register'!$B$3:$B$102,A17,'Remittance Register'!$J$3:$J$102))</f>
        <v/>
      </c>
      <c r="C17" s="25">
        <f>IF(COUNTIF('Remittance Register'!$B$3:$B$102,A17)=0,"",SUMIF('Remittance Register'!$B$3:$B$102,A17,'Remittance Register'!$O$3:$O$102))</f>
        <v/>
      </c>
      <c r="D17" s="11">
        <f>IF(COUNTIF('Remittance Register'!$B$3:$B$102,A17)=0,"",COUNTIFS('Remittance Register'!$B$3:$B$102,A17,'Remittance Register'!$P$3:$P$102,"Paid"))</f>
        <v/>
      </c>
      <c r="E17" s="11">
        <f>IF(COUNTIF('Remittance Register'!$B$3:$B$102,A17)=0,"",COUNTIFS('Remittance Register'!$B$3:$B$102,A17,'Remittance Register'!$P$3:$P$102,"Pending"))</f>
        <v/>
      </c>
      <c r="F17" s="11">
        <f>IF(COUNTIF('Remittance Register'!$B$3:$B$102,A17)=0,"",COUNTIFS('Remittance Register'!$B$3:$B$102,A17,'Remittance Register'!$P$3:$P$102,"Review"))</f>
        <v/>
      </c>
      <c r="H17" s="11" t="inlineStr">
        <is>
          <t>Review</t>
        </is>
      </c>
      <c r="I17" s="11">
        <f>COUNTIF('Remittance Register'!$P$3:$P$102,H17)</f>
        <v/>
      </c>
    </row>
    <row r="18">
      <c r="A18" s="26" t="n">
        <v>46113</v>
      </c>
      <c r="B18" s="27">
        <f>IF(COUNTIF('Remittance Register'!$B$3:$B$102,A18)=0,"",SUMIF('Remittance Register'!$B$3:$B$102,A18,'Remittance Register'!$J$3:$J$102))</f>
        <v/>
      </c>
      <c r="C18" s="27">
        <f>IF(COUNTIF('Remittance Register'!$B$3:$B$102,A18)=0,"",SUMIF('Remittance Register'!$B$3:$B$102,A18,'Remittance Register'!$O$3:$O$102))</f>
        <v/>
      </c>
      <c r="D18" s="15">
        <f>IF(COUNTIF('Remittance Register'!$B$3:$B$102,A18)=0,"",COUNTIFS('Remittance Register'!$B$3:$B$102,A18,'Remittance Register'!$P$3:$P$102,"Paid"))</f>
        <v/>
      </c>
      <c r="E18" s="15">
        <f>IF(COUNTIF('Remittance Register'!$B$3:$B$102,A18)=0,"",COUNTIFS('Remittance Register'!$B$3:$B$102,A18,'Remittance Register'!$P$3:$P$102,"Pending"))</f>
        <v/>
      </c>
      <c r="F18" s="15">
        <f>IF(COUNTIF('Remittance Register'!$B$3:$B$102,A18)=0,"",COUNTIFS('Remittance Register'!$B$3:$B$102,A18,'Remittance Register'!$P$3:$P$102,"Review"))</f>
        <v/>
      </c>
    </row>
    <row r="19">
      <c r="A19" s="24" t="n">
        <v>46143</v>
      </c>
      <c r="B19" s="25">
        <f>IF(COUNTIF('Remittance Register'!$B$3:$B$102,A19)=0,"",SUMIF('Remittance Register'!$B$3:$B$102,A19,'Remittance Register'!$J$3:$J$102))</f>
        <v/>
      </c>
      <c r="C19" s="25">
        <f>IF(COUNTIF('Remittance Register'!$B$3:$B$102,A19)=0,"",SUMIF('Remittance Register'!$B$3:$B$102,A19,'Remittance Register'!$O$3:$O$102))</f>
        <v/>
      </c>
      <c r="D19" s="11">
        <f>IF(COUNTIF('Remittance Register'!$B$3:$B$102,A19)=0,"",COUNTIFS('Remittance Register'!$B$3:$B$102,A19,'Remittance Register'!$P$3:$P$102,"Paid"))</f>
        <v/>
      </c>
      <c r="E19" s="11">
        <f>IF(COUNTIF('Remittance Register'!$B$3:$B$102,A19)=0,"",COUNTIFS('Remittance Register'!$B$3:$B$102,A19,'Remittance Register'!$P$3:$P$102,"Pending"))</f>
        <v/>
      </c>
      <c r="F19" s="11">
        <f>IF(COUNTIF('Remittance Register'!$B$3:$B$102,A19)=0,"",COUNTIFS('Remittance Register'!$B$3:$B$102,A19,'Remittance Register'!$P$3:$P$102,"Review"))</f>
        <v/>
      </c>
    </row>
    <row r="20">
      <c r="A20" s="26" t="n">
        <v>46174</v>
      </c>
      <c r="B20" s="27">
        <f>IF(COUNTIF('Remittance Register'!$B$3:$B$102,A20)=0,"",SUMIF('Remittance Register'!$B$3:$B$102,A20,'Remittance Register'!$J$3:$J$102))</f>
        <v/>
      </c>
      <c r="C20" s="27">
        <f>IF(COUNTIF('Remittance Register'!$B$3:$B$102,A20)=0,"",SUMIF('Remittance Register'!$B$3:$B$102,A20,'Remittance Register'!$O$3:$O$102))</f>
        <v/>
      </c>
      <c r="D20" s="15">
        <f>IF(COUNTIF('Remittance Register'!$B$3:$B$102,A20)=0,"",COUNTIFS('Remittance Register'!$B$3:$B$102,A20,'Remittance Register'!$P$3:$P$102,"Paid"))</f>
        <v/>
      </c>
      <c r="E20" s="15">
        <f>IF(COUNTIF('Remittance Register'!$B$3:$B$102,A20)=0,"",COUNTIFS('Remittance Register'!$B$3:$B$102,A20,'Remittance Register'!$P$3:$P$102,"Pending"))</f>
        <v/>
      </c>
      <c r="F20" s="15">
        <f>IF(COUNTIF('Remittance Register'!$B$3:$B$102,A20)=0,"",COUNTIFS('Remittance Register'!$B$3:$B$102,A20,'Remittance Register'!$P$3:$P$102,"Review"))</f>
        <v/>
      </c>
    </row>
    <row r="21">
      <c r="A21" s="24" t="n">
        <v>46204</v>
      </c>
      <c r="B21" s="25">
        <f>IF(COUNTIF('Remittance Register'!$B$3:$B$102,A21)=0,"",SUMIF('Remittance Register'!$B$3:$B$102,A21,'Remittance Register'!$J$3:$J$102))</f>
        <v/>
      </c>
      <c r="C21" s="25">
        <f>IF(COUNTIF('Remittance Register'!$B$3:$B$102,A21)=0,"",SUMIF('Remittance Register'!$B$3:$B$102,A21,'Remittance Register'!$O$3:$O$102))</f>
        <v/>
      </c>
      <c r="D21" s="11">
        <f>IF(COUNTIF('Remittance Register'!$B$3:$B$102,A21)=0,"",COUNTIFS('Remittance Register'!$B$3:$B$102,A21,'Remittance Register'!$P$3:$P$102,"Paid"))</f>
        <v/>
      </c>
      <c r="E21" s="11">
        <f>IF(COUNTIF('Remittance Register'!$B$3:$B$102,A21)=0,"",COUNTIFS('Remittance Register'!$B$3:$B$102,A21,'Remittance Register'!$P$3:$P$102,"Pending"))</f>
        <v/>
      </c>
      <c r="F21" s="11">
        <f>IF(COUNTIF('Remittance Register'!$B$3:$B$102,A21)=0,"",COUNTIFS('Remittance Register'!$B$3:$B$102,A21,'Remittance Register'!$P$3:$P$102,"Review"))</f>
        <v/>
      </c>
    </row>
    <row r="22">
      <c r="A22" s="26" t="n">
        <v>46235</v>
      </c>
      <c r="B22" s="27">
        <f>IF(COUNTIF('Remittance Register'!$B$3:$B$102,A22)=0,"",SUMIF('Remittance Register'!$B$3:$B$102,A22,'Remittance Register'!$J$3:$J$102))</f>
        <v/>
      </c>
      <c r="C22" s="27">
        <f>IF(COUNTIF('Remittance Register'!$B$3:$B$102,A22)=0,"",SUMIF('Remittance Register'!$B$3:$B$102,A22,'Remittance Register'!$O$3:$O$102))</f>
        <v/>
      </c>
      <c r="D22" s="15">
        <f>IF(COUNTIF('Remittance Register'!$B$3:$B$102,A22)=0,"",COUNTIFS('Remittance Register'!$B$3:$B$102,A22,'Remittance Register'!$P$3:$P$102,"Paid"))</f>
        <v/>
      </c>
      <c r="E22" s="15">
        <f>IF(COUNTIF('Remittance Register'!$B$3:$B$102,A22)=0,"",COUNTIFS('Remittance Register'!$B$3:$B$102,A22,'Remittance Register'!$P$3:$P$102,"Pending"))</f>
        <v/>
      </c>
      <c r="F22" s="15">
        <f>IF(COUNTIF('Remittance Register'!$B$3:$B$102,A22)=0,"",COUNTIFS('Remittance Register'!$B$3:$B$102,A22,'Remittance Register'!$P$3:$P$102,"Review"))</f>
        <v/>
      </c>
    </row>
    <row r="23">
      <c r="A23" s="24" t="n">
        <v>46266</v>
      </c>
      <c r="B23" s="25">
        <f>IF(COUNTIF('Remittance Register'!$B$3:$B$102,A23)=0,"",SUMIF('Remittance Register'!$B$3:$B$102,A23,'Remittance Register'!$J$3:$J$102))</f>
        <v/>
      </c>
      <c r="C23" s="25">
        <f>IF(COUNTIF('Remittance Register'!$B$3:$B$102,A23)=0,"",SUMIF('Remittance Register'!$B$3:$B$102,A23,'Remittance Register'!$O$3:$O$102))</f>
        <v/>
      </c>
      <c r="D23" s="11">
        <f>IF(COUNTIF('Remittance Register'!$B$3:$B$102,A23)=0,"",COUNTIFS('Remittance Register'!$B$3:$B$102,A23,'Remittance Register'!$P$3:$P$102,"Paid"))</f>
        <v/>
      </c>
      <c r="E23" s="11">
        <f>IF(COUNTIF('Remittance Register'!$B$3:$B$102,A23)=0,"",COUNTIFS('Remittance Register'!$B$3:$B$102,A23,'Remittance Register'!$P$3:$P$102,"Pending"))</f>
        <v/>
      </c>
      <c r="F23" s="11">
        <f>IF(COUNTIF('Remittance Register'!$B$3:$B$102,A23)=0,"",COUNTIFS('Remittance Register'!$B$3:$B$102,A23,'Remittance Register'!$P$3:$P$102,"Review"))</f>
        <v/>
      </c>
    </row>
    <row r="24">
      <c r="A24" s="26" t="n">
        <v>46296</v>
      </c>
      <c r="B24" s="27">
        <f>IF(COUNTIF('Remittance Register'!$B$3:$B$102,A24)=0,"",SUMIF('Remittance Register'!$B$3:$B$102,A24,'Remittance Register'!$J$3:$J$102))</f>
        <v/>
      </c>
      <c r="C24" s="27">
        <f>IF(COUNTIF('Remittance Register'!$B$3:$B$102,A24)=0,"",SUMIF('Remittance Register'!$B$3:$B$102,A24,'Remittance Register'!$O$3:$O$102))</f>
        <v/>
      </c>
      <c r="D24" s="15">
        <f>IF(COUNTIF('Remittance Register'!$B$3:$B$102,A24)=0,"",COUNTIFS('Remittance Register'!$B$3:$B$102,A24,'Remittance Register'!$P$3:$P$102,"Paid"))</f>
        <v/>
      </c>
      <c r="E24" s="15">
        <f>IF(COUNTIF('Remittance Register'!$B$3:$B$102,A24)=0,"",COUNTIFS('Remittance Register'!$B$3:$B$102,A24,'Remittance Register'!$P$3:$P$102,"Pending"))</f>
        <v/>
      </c>
      <c r="F24" s="15">
        <f>IF(COUNTIF('Remittance Register'!$B$3:$B$102,A24)=0,"",COUNTIFS('Remittance Register'!$B$3:$B$102,A24,'Remittance Register'!$P$3:$P$102,"Review"))</f>
        <v/>
      </c>
    </row>
    <row r="25">
      <c r="A25" s="24" t="n">
        <v>46327</v>
      </c>
      <c r="B25" s="25">
        <f>IF(COUNTIF('Remittance Register'!$B$3:$B$102,A25)=0,"",SUMIF('Remittance Register'!$B$3:$B$102,A25,'Remittance Register'!$J$3:$J$102))</f>
        <v/>
      </c>
      <c r="C25" s="25">
        <f>IF(COUNTIF('Remittance Register'!$B$3:$B$102,A25)=0,"",SUMIF('Remittance Register'!$B$3:$B$102,A25,'Remittance Register'!$O$3:$O$102))</f>
        <v/>
      </c>
      <c r="D25" s="11">
        <f>IF(COUNTIF('Remittance Register'!$B$3:$B$102,A25)=0,"",COUNTIFS('Remittance Register'!$B$3:$B$102,A25,'Remittance Register'!$P$3:$P$102,"Paid"))</f>
        <v/>
      </c>
      <c r="E25" s="11">
        <f>IF(COUNTIF('Remittance Register'!$B$3:$B$102,A25)=0,"",COUNTIFS('Remittance Register'!$B$3:$B$102,A25,'Remittance Register'!$P$3:$P$102,"Pending"))</f>
        <v/>
      </c>
      <c r="F25" s="11">
        <f>IF(COUNTIF('Remittance Register'!$B$3:$B$102,A25)=0,"",COUNTIFS('Remittance Register'!$B$3:$B$102,A25,'Remittance Register'!$P$3:$P$102,"Review"))</f>
        <v/>
      </c>
    </row>
    <row r="26">
      <c r="A26" s="26" t="n">
        <v>46357</v>
      </c>
      <c r="B26" s="27">
        <f>IF(COUNTIF('Remittance Register'!$B$3:$B$102,A26)=0,"",SUMIF('Remittance Register'!$B$3:$B$102,A26,'Remittance Register'!$J$3:$J$102))</f>
        <v/>
      </c>
      <c r="C26" s="27">
        <f>IF(COUNTIF('Remittance Register'!$B$3:$B$102,A26)=0,"",SUMIF('Remittance Register'!$B$3:$B$102,A26,'Remittance Register'!$O$3:$O$102))</f>
        <v/>
      </c>
      <c r="D26" s="15">
        <f>IF(COUNTIF('Remittance Register'!$B$3:$B$102,A26)=0,"",COUNTIFS('Remittance Register'!$B$3:$B$102,A26,'Remittance Register'!$P$3:$P$102,"Paid"))</f>
        <v/>
      </c>
      <c r="E26" s="15">
        <f>IF(COUNTIF('Remittance Register'!$B$3:$B$102,A26)=0,"",COUNTIFS('Remittance Register'!$B$3:$B$102,A26,'Remittance Register'!$P$3:$P$102,"Pending"))</f>
        <v/>
      </c>
      <c r="F26" s="15">
        <f>IF(COUNTIF('Remittance Register'!$B$3:$B$102,A26)=0,"",COUNTIFS('Remittance Register'!$B$3:$B$102,A26,'Remittance Register'!$P$3:$P$102,"Review"))</f>
        <v/>
      </c>
    </row>
    <row r="27"/>
    <row r="28"/>
    <row r="29" ht="34" customHeight="1">
      <c r="A29" s="28" t="inlineStr">
        <is>
          <t>Dashboard Note</t>
        </is>
      </c>
      <c r="B29" s="29" t="inlineStr">
        <is>
          <t>This dashboard is an estimation and tracking view. Confirm remittance requirements, rates, deadlines, and insurable earnings with WSIB and your payroll adviser.</t>
        </is>
      </c>
    </row>
  </sheetData>
  <mergeCells count="1">
    <mergeCell ref="A1:O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28" customWidth="1" min="3" max="3"/>
    <col width="25" customWidth="1" min="4" max="4"/>
    <col width="18" customWidth="1" min="5" max="5"/>
    <col width="18" customWidth="1" min="6" max="6"/>
  </cols>
  <sheetData>
    <row r="1" ht="28" customHeight="1">
      <c r="A1" s="1" t="inlineStr">
        <is>
          <t>WSIB Premium Remittance Reference &amp; Instructions</t>
        </is>
      </c>
    </row>
    <row r="2"/>
    <row r="3">
      <c r="A3" s="30" t="inlineStr">
        <is>
          <t>Workbook Instructions</t>
        </is>
      </c>
      <c r="B3" s="30" t="n"/>
      <c r="C3" s="30" t="n"/>
      <c r="D3" s="30" t="n"/>
      <c r="E3" s="30" t="n"/>
      <c r="F3" s="30" t="n"/>
    </row>
    <row r="4" ht="30" customHeight="1">
      <c r="A4" s="17" t="inlineStr">
        <is>
          <t>1</t>
        </is>
      </c>
      <c r="B4" s="29" t="inlineStr">
        <is>
          <t>Yellow cells are user inputs. Enter or update them for each payroll reporting period.</t>
        </is>
      </c>
      <c r="C4" s="29" t="n"/>
      <c r="D4" s="29" t="n"/>
      <c r="E4" s="29" t="n"/>
      <c r="F4" s="29" t="n"/>
    </row>
    <row r="5" ht="30" customHeight="1">
      <c r="A5" s="31" t="inlineStr">
        <is>
          <t>2</t>
        </is>
      </c>
      <c r="B5" s="12" t="inlineStr">
        <is>
          <t>Enter insurable earnings based on applicable WSIB rules and your payroll records.</t>
        </is>
      </c>
      <c r="C5" s="12" t="n"/>
      <c r="D5" s="12" t="n"/>
      <c r="E5" s="12" t="n"/>
      <c r="F5" s="12" t="n"/>
    </row>
    <row r="6" ht="30" customHeight="1">
      <c r="A6" s="17" t="inlineStr">
        <is>
          <t>3</t>
        </is>
      </c>
      <c r="B6" s="29" t="inlineStr">
        <is>
          <t>Confirm the employer's WSIB account number and classification before relying on a calculated premium.</t>
        </is>
      </c>
      <c r="C6" s="29" t="n"/>
      <c r="D6" s="29" t="n"/>
      <c r="E6" s="29" t="n"/>
      <c r="F6" s="29" t="n"/>
    </row>
    <row r="7" ht="30" customHeight="1">
      <c r="A7" s="31" t="inlineStr">
        <is>
          <t>4</t>
        </is>
      </c>
      <c r="B7" s="12" t="inlineStr">
        <is>
          <t>Enter the employer-confirmed maximum annual insurable earnings before submitting any remittance.</t>
        </is>
      </c>
      <c r="C7" s="12" t="n"/>
      <c r="D7" s="12" t="n"/>
      <c r="E7" s="12" t="n"/>
      <c r="F7" s="12" t="n"/>
    </row>
    <row r="8" ht="30" customHeight="1">
      <c r="A8" s="17" t="inlineStr">
        <is>
          <t>5</t>
        </is>
      </c>
      <c r="B8" s="29" t="inlineStr">
        <is>
          <t>Confirm payment deadlines and filing requirements directly with WSIB, as timing can vary by account.</t>
        </is>
      </c>
      <c r="C8" s="29" t="n"/>
      <c r="D8" s="29" t="n"/>
      <c r="E8" s="29" t="n"/>
      <c r="F8" s="29" t="n"/>
    </row>
    <row r="9" ht="30" customHeight="1">
      <c r="A9" s="31" t="inlineStr">
        <is>
          <t>6</t>
        </is>
      </c>
      <c r="B9" s="12" t="inlineStr">
        <is>
          <t>Keep payroll records, supporting calculations, and remittance confirmations for audit purposes.</t>
        </is>
      </c>
      <c r="C9" s="12" t="n"/>
      <c r="D9" s="12" t="n"/>
      <c r="E9" s="12" t="n"/>
      <c r="F9" s="12" t="n"/>
    </row>
    <row r="10" ht="30" customHeight="1">
      <c r="A10" s="17" t="inlineStr">
        <is>
          <t>7</t>
        </is>
      </c>
      <c r="B10" s="29" t="inlineStr">
        <is>
          <t>This workbook is an estimation and tracking tool and does not replace WSIB guidance or professional advice.</t>
        </is>
      </c>
      <c r="C10" s="29" t="n"/>
      <c r="D10" s="29" t="n"/>
      <c r="E10" s="29" t="n"/>
      <c r="F10" s="29" t="n"/>
    </row>
    <row r="11"/>
    <row r="12">
      <c r="A12" s="30" t="inlineStr">
        <is>
          <t>WSIB Classification Rate Lookup Table</t>
        </is>
      </c>
      <c r="B12" s="30" t="n"/>
      <c r="C12" s="30" t="n"/>
      <c r="D12" s="30" t="n"/>
    </row>
    <row r="13">
      <c r="A13" s="32" t="inlineStr">
        <is>
          <t>WSIB Class Code</t>
        </is>
      </c>
      <c r="B13" s="32" t="inlineStr">
        <is>
          <t>Business Activity</t>
        </is>
      </c>
      <c r="C13" s="32" t="inlineStr">
        <is>
          <t>Ontario Industry Rate Group</t>
        </is>
      </c>
      <c r="D13" s="32" t="inlineStr">
        <is>
          <t>Rate per $100 of Earnings</t>
        </is>
      </c>
    </row>
    <row r="14">
      <c r="A14" s="11" t="n">
        <v>10000</v>
      </c>
      <c r="B14" s="6" t="inlineStr">
        <is>
          <t>Office administration</t>
        </is>
      </c>
      <c r="C14" s="6" t="inlineStr">
        <is>
          <t>Industry Rate Group A</t>
        </is>
      </c>
      <c r="D14" s="8" t="n">
        <v>0.8</v>
      </c>
    </row>
    <row r="15">
      <c r="A15" s="15" t="n">
        <v>10150</v>
      </c>
      <c r="B15" s="12" t="inlineStr">
        <is>
          <t>Retail</t>
        </is>
      </c>
      <c r="C15" s="12" t="inlineStr">
        <is>
          <t>Industry Rate Group B</t>
        </is>
      </c>
      <c r="D15" s="13" t="n">
        <v>1.2</v>
      </c>
    </row>
    <row r="16">
      <c r="A16" s="11" t="n">
        <v>11200</v>
      </c>
      <c r="B16" s="6" t="inlineStr">
        <is>
          <t>Construction support</t>
        </is>
      </c>
      <c r="C16" s="6" t="inlineStr">
        <is>
          <t>Industry Rate Group D</t>
        </is>
      </c>
      <c r="D16" s="8" t="n">
        <v>2.4</v>
      </c>
    </row>
    <row r="17">
      <c r="A17" s="15" t="n">
        <v>11400</v>
      </c>
      <c r="B17" s="12" t="inlineStr">
        <is>
          <t>Food services</t>
        </is>
      </c>
      <c r="C17" s="12" t="inlineStr">
        <is>
          <t>Industry Rate Group C</t>
        </is>
      </c>
      <c r="D17" s="13" t="n">
        <v>1.7</v>
      </c>
    </row>
    <row r="18">
      <c r="A18" s="11" t="n">
        <v>12100</v>
      </c>
      <c r="B18" s="6" t="inlineStr">
        <is>
          <t>Professional services</t>
        </is>
      </c>
      <c r="C18" s="6" t="inlineStr">
        <is>
          <t>Industry Rate Group A</t>
        </is>
      </c>
      <c r="D18" s="8" t="n">
        <v>0.95</v>
      </c>
    </row>
    <row r="19">
      <c r="A19" s="15" t="n">
        <v>13100</v>
      </c>
      <c r="B19" s="12" t="inlineStr">
        <is>
          <t>Warehousing</t>
        </is>
      </c>
      <c r="C19" s="12" t="inlineStr">
        <is>
          <t>Industry Rate Group C</t>
        </is>
      </c>
      <c r="D19" s="13" t="n">
        <v>1.55</v>
      </c>
    </row>
    <row r="20">
      <c r="A20" s="11" t="n">
        <v>14100</v>
      </c>
      <c r="B20" s="6" t="inlineStr">
        <is>
          <t>Transportation support</t>
        </is>
      </c>
      <c r="C20" s="6" t="inlineStr">
        <is>
          <t>Industry Rate Group D</t>
        </is>
      </c>
      <c r="D20" s="8" t="n">
        <v>2.1</v>
      </c>
    </row>
    <row r="21"/>
    <row r="22">
      <c r="C22" s="33" t="inlineStr">
        <is>
          <t>Average listed rate</t>
        </is>
      </c>
      <c r="D22" s="34">
        <f>AVERAGE(D14:D20)</f>
        <v/>
      </c>
    </row>
  </sheetData>
  <autoFilter ref="A13:D20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2026-10-26T13:32:26Z</dcterms:created>
  <dcterms:modified xmlns:dcterms="http://purl.org/dc/terms/" xmlns:xsi="http://www.w3.org/2001/XMLSchema-instance" xsi:type="dcterms:W3CDTF">2026-10-26T13:32:26Z</dcterms:modified>
</cp:coreProperties>
</file>